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at\Desktop\"/>
    </mc:Choice>
  </mc:AlternateContent>
  <xr:revisionPtr revIDLastSave="0" documentId="13_ncr:1_{C5ED435A-B358-4DF4-9A10-AB64080FA56B}" xr6:coauthVersionLast="47" xr6:coauthVersionMax="47" xr10:uidLastSave="{00000000-0000-0000-0000-000000000000}"/>
  <bookViews>
    <workbookView xWindow="19090" yWindow="-110" windowWidth="19420" windowHeight="10420" tabRatio="759" xr2:uid="{00000000-000D-0000-FFFF-FFFF00000000}"/>
  </bookViews>
  <sheets>
    <sheet name="Kar Dağıtım Tablosu" sheetId="1" r:id="rId1"/>
    <sheet name="Gelir Vergisi Dilimleri" sheetId="3" r:id="rId2"/>
    <sheet name="Mükellef Grubu" sheetId="6" r:id="rId3"/>
    <sheet name="Ortakların Kar Payı" sheetId="2" r:id="rId4"/>
    <sheet name="Y.Dışı Stopaj Oranları" sheetId="4" r:id="rId5"/>
  </sheets>
  <definedNames>
    <definedName name="_xlnm.Print_Area" localSheetId="0">'Kar Dağıtım Tablosu'!$A$1:$H$42</definedName>
    <definedName name="_xlnm.Print_Area" localSheetId="3">'Ortakların Kar Payı'!$A$1:$P$19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J7" i="2" s="1"/>
  <c r="I8" i="2"/>
  <c r="J8" i="2" s="1"/>
  <c r="I9" i="2"/>
  <c r="J9" i="2" s="1"/>
  <c r="B19" i="3"/>
  <c r="B7" i="3"/>
  <c r="D19" i="3"/>
  <c r="D7" i="3"/>
  <c r="K8" i="2" l="1"/>
  <c r="K9" i="2"/>
  <c r="K7" i="2"/>
  <c r="F7" i="6"/>
  <c r="F6" i="6"/>
  <c r="F5" i="6"/>
  <c r="C5" i="6"/>
  <c r="C9" i="6"/>
  <c r="C10" i="6"/>
  <c r="C11" i="6"/>
  <c r="C12" i="6"/>
  <c r="C8" i="6"/>
  <c r="C6" i="6"/>
  <c r="C7" i="6"/>
  <c r="E34" i="1"/>
  <c r="E28" i="1"/>
  <c r="C13" i="6" l="1"/>
  <c r="F9" i="1"/>
  <c r="F10" i="1" s="1"/>
  <c r="D18" i="3" l="1"/>
  <c r="D17" i="3"/>
  <c r="F16" i="3"/>
  <c r="F17" i="3" s="1"/>
  <c r="F18" i="3" s="1"/>
  <c r="F19" i="3" s="1"/>
  <c r="D22" i="3" s="1"/>
  <c r="D16" i="3"/>
  <c r="D23" i="3" l="1"/>
  <c r="F17" i="1"/>
  <c r="D6" i="3" l="1"/>
  <c r="D5" i="3"/>
  <c r="D4" i="3"/>
  <c r="F4" i="3"/>
  <c r="F5" i="3" s="1"/>
  <c r="D17" i="2"/>
  <c r="F6" i="3" l="1"/>
  <c r="F12" i="1"/>
  <c r="F7" i="1"/>
  <c r="F7" i="3" l="1"/>
  <c r="D10" i="3" s="1"/>
  <c r="D11" i="3" s="1"/>
  <c r="F14" i="1"/>
  <c r="F15" i="1" s="1"/>
  <c r="F18" i="1" l="1"/>
  <c r="F20" i="1" s="1"/>
  <c r="F19" i="1" l="1"/>
  <c r="F24" i="1" s="1"/>
  <c r="E15" i="2" l="1"/>
  <c r="E12" i="2"/>
  <c r="E16" i="2"/>
  <c r="E8" i="2"/>
  <c r="E13" i="2"/>
  <c r="E10" i="2"/>
  <c r="E9" i="2"/>
  <c r="E14" i="2"/>
  <c r="E11" i="2"/>
  <c r="E7" i="2"/>
  <c r="F30" i="1"/>
  <c r="D9" i="6" s="1"/>
  <c r="F33" i="1"/>
  <c r="D12" i="6" s="1"/>
  <c r="F29" i="1"/>
  <c r="D8" i="6" s="1"/>
  <c r="F32" i="1"/>
  <c r="D11" i="6" s="1"/>
  <c r="F31" i="1"/>
  <c r="D10" i="6" s="1"/>
  <c r="F10" i="6" s="1"/>
  <c r="G10" i="6" s="1"/>
  <c r="F27" i="1"/>
  <c r="D7" i="6" s="1"/>
  <c r="G7" i="6" s="1"/>
  <c r="F26" i="1"/>
  <c r="D6" i="6" s="1"/>
  <c r="G6" i="6" s="1"/>
  <c r="F25" i="1"/>
  <c r="D5" i="6" s="1"/>
  <c r="F38" i="1"/>
  <c r="K14" i="2" l="1"/>
  <c r="K16" i="2"/>
  <c r="K10" i="2"/>
  <c r="K12" i="2"/>
  <c r="K11" i="2"/>
  <c r="K13" i="2"/>
  <c r="K15" i="2"/>
  <c r="F11" i="6"/>
  <c r="G11" i="6" s="1"/>
  <c r="F8" i="6"/>
  <c r="G8" i="6" s="1"/>
  <c r="D13" i="6"/>
  <c r="G5" i="6"/>
  <c r="F12" i="6"/>
  <c r="G12" i="6" s="1"/>
  <c r="F9" i="6"/>
  <c r="G9" i="6" s="1"/>
  <c r="F34" i="1"/>
  <c r="F35" i="1" s="1"/>
  <c r="F36" i="1" s="1"/>
  <c r="F40" i="1" s="1"/>
  <c r="F28" i="1"/>
  <c r="G7" i="2" l="1"/>
  <c r="F13" i="6"/>
  <c r="G8" i="2"/>
  <c r="L8" i="2" s="1"/>
  <c r="G13" i="6"/>
  <c r="F39" i="1"/>
  <c r="G14" i="2" l="1"/>
  <c r="I14" i="2"/>
  <c r="J14" i="2" s="1"/>
  <c r="G13" i="2"/>
  <c r="G11" i="2"/>
  <c r="I11" i="2" s="1"/>
  <c r="J11" i="2" s="1"/>
  <c r="G9" i="2"/>
  <c r="G12" i="2"/>
  <c r="I12" i="2" s="1"/>
  <c r="J12" i="2" s="1"/>
  <c r="G10" i="2"/>
  <c r="I10" i="2" s="1"/>
  <c r="J10" i="2" s="1"/>
  <c r="G15" i="2"/>
  <c r="I15" i="2"/>
  <c r="J15" i="2" s="1"/>
  <c r="G16" i="2"/>
  <c r="M8" i="2"/>
  <c r="N8" i="2" s="1"/>
  <c r="E17" i="2"/>
  <c r="K17" i="2"/>
  <c r="G17" i="2" l="1"/>
  <c r="I16" i="2"/>
  <c r="J16" i="2" s="1"/>
  <c r="I13" i="2"/>
  <c r="J13" i="2" s="1"/>
  <c r="L7" i="2"/>
  <c r="M7" i="2"/>
  <c r="N7" i="2" s="1"/>
  <c r="L10" i="2" l="1"/>
  <c r="M10" i="2"/>
  <c r="N10" i="2" s="1"/>
  <c r="M16" i="2"/>
  <c r="N16" i="2" s="1"/>
  <c r="L16" i="2"/>
  <c r="M13" i="2"/>
  <c r="N13" i="2" s="1"/>
  <c r="L13" i="2"/>
  <c r="M9" i="2"/>
  <c r="N9" i="2" s="1"/>
  <c r="L9" i="2"/>
  <c r="L14" i="2"/>
  <c r="M14" i="2"/>
  <c r="N14" i="2" s="1"/>
  <c r="I17" i="2"/>
  <c r="J17" i="2"/>
  <c r="L11" i="2"/>
  <c r="M11" i="2"/>
  <c r="N11" i="2" s="1"/>
  <c r="L15" i="2"/>
  <c r="M15" i="2"/>
  <c r="N15" i="2" s="1"/>
  <c r="L12" i="2"/>
  <c r="M12" i="2"/>
  <c r="N12" i="2" s="1"/>
  <c r="N17" i="2" l="1"/>
  <c r="L17" i="2"/>
  <c r="M17" i="2"/>
</calcChain>
</file>

<file path=xl/sharedStrings.xml><?xml version="1.0" encoding="utf-8"?>
<sst xmlns="http://schemas.openxmlformats.org/spreadsheetml/2006/main" count="254" uniqueCount="177">
  <si>
    <t>Sermayesi</t>
  </si>
  <si>
    <t>Ödenmemiş Sermayesi</t>
  </si>
  <si>
    <t>Ödenmiş Sermayesi</t>
  </si>
  <si>
    <t>Dönem Kârı</t>
  </si>
  <si>
    <t>Ödenecek Vergiler ( - )</t>
  </si>
  <si>
    <t>Net Dönem Kârı ( = )</t>
  </si>
  <si>
    <t>Geçmiş Yıllar Zararları ( - )</t>
  </si>
  <si>
    <t>Dağıtılabilir Kar ( - )</t>
  </si>
  <si>
    <t>Ayrılmış Birinci Tertip Yasal Yedek (Max% )</t>
  </si>
  <si>
    <t>Birinci Tertip Yasal Yedek ( - )</t>
  </si>
  <si>
    <t>NET DAĞITILABİLİR DÖNEM KÂRI (=)</t>
  </si>
  <si>
    <t>Yıl İçinde Yapılan Bağışlar</t>
  </si>
  <si>
    <t>Ortaklara Birinci Temettü</t>
  </si>
  <si>
    <t>Yönetim kurulu üyelerine, çalışanlara vb.'e temettü</t>
  </si>
  <si>
    <t>Ortaklara İkinci Temettü</t>
  </si>
  <si>
    <t>İkinci Tertip Yasal Yedek Akçe</t>
  </si>
  <si>
    <t>Statü Yedekleri</t>
  </si>
  <si>
    <t>Özel Yedekler</t>
  </si>
  <si>
    <t>Ortak 4</t>
  </si>
  <si>
    <t>Kar Payı</t>
  </si>
  <si>
    <t>Hesaplanan 
Gelir Vergisi</t>
  </si>
  <si>
    <t>Adı, Soyadı, 
Ünvanı</t>
  </si>
  <si>
    <t>Ödenen 
Kurum Stopajı</t>
  </si>
  <si>
    <t>Ödenecek 
Gelir Vergisi</t>
  </si>
  <si>
    <t>İade Olunacak 
Gelir Vergisi</t>
  </si>
  <si>
    <t>Ortak 5</t>
  </si>
  <si>
    <t>Ortak 6</t>
  </si>
  <si>
    <t>Ortak 7</t>
  </si>
  <si>
    <t>Ortak 8</t>
  </si>
  <si>
    <t>Ortak 9</t>
  </si>
  <si>
    <t>Ortak 10</t>
  </si>
  <si>
    <t>GERÇEK KİŞİ ORTAKLARIN GELİR VERGİSİ HESAPLAMA TABLOSU</t>
  </si>
  <si>
    <t>Tutarı</t>
  </si>
  <si>
    <t>TL,fazlası</t>
  </si>
  <si>
    <t>Gelir Vergisi İstinası</t>
  </si>
  <si>
    <t>Toplam</t>
  </si>
  <si>
    <t>TL'nin</t>
  </si>
  <si>
    <t xml:space="preserve"> TL'ye kadar</t>
  </si>
  <si>
    <t>TL'den fazlasının</t>
  </si>
  <si>
    <t>TL'si için</t>
  </si>
  <si>
    <t>Oran %</t>
  </si>
  <si>
    <t>Hisse
Oranı %</t>
  </si>
  <si>
    <t>Oranı %</t>
  </si>
  <si>
    <t>SERMAYE ŞİRKETLERİ KAR DAĞITIM TABLOSU</t>
  </si>
  <si>
    <t>HESAPLANAN VERGİ</t>
  </si>
  <si>
    <t>NET KAZANÇ</t>
  </si>
  <si>
    <t>GELİR MATRAHI</t>
  </si>
  <si>
    <t xml:space="preserve"># Öncelikle Dar Mükellef Kişi yada Kurum ortağınızın olduğu ülkenin aşağıda belirtilen tabloda bulunması gerekmektedir. </t>
  </si>
  <si>
    <t xml:space="preserve"># Daha sonra Çifte Vergilendirmeyi Önleme Anlaşmaları kapsamında temettü ödemeleri için çeşitli şartlara göre belirlenen oranlardan biri, </t>
  </si>
  <si>
    <t xml:space="preserve">  karşısında bulunan kutucuğa X harfi girilmek suretiyle seçilmelidir.  </t>
  </si>
  <si>
    <t># Veri giriş kutucuklarına bir den fazla X harfi girildiğinde hesaplama yanlış sonuç vermektedir. Bir kez giriş yaptığınızdan emin olunuz.</t>
  </si>
  <si>
    <t>ÜLKE</t>
  </si>
  <si>
    <t>DİPNOT</t>
  </si>
  <si>
    <t>ORAN</t>
  </si>
  <si>
    <t>SEÇİM</t>
  </si>
  <si>
    <t>Almanya</t>
  </si>
  <si>
    <t>Amerika Birleşik Devletleri</t>
  </si>
  <si>
    <t>Avusturya</t>
  </si>
  <si>
    <t>Arnavutluk</t>
  </si>
  <si>
    <t>Azerbaycan</t>
  </si>
  <si>
    <t>Birleşik Arap Emirlikleri</t>
  </si>
  <si>
    <t>Bangladeş</t>
  </si>
  <si>
    <t>Belçika</t>
  </si>
  <si>
    <t>Beyaz Rusya</t>
  </si>
  <si>
    <t>Bulgaristan</t>
  </si>
  <si>
    <t>Cezayir</t>
  </si>
  <si>
    <t>Çek Cumhuriyeti</t>
  </si>
  <si>
    <t>Çin</t>
  </si>
  <si>
    <t>Danimarka</t>
  </si>
  <si>
    <t>Endonezya</t>
  </si>
  <si>
    <t>Estonya</t>
  </si>
  <si>
    <t>Fas</t>
  </si>
  <si>
    <t>Finlandiya</t>
  </si>
  <si>
    <t>Fransa</t>
  </si>
  <si>
    <t>Güney Afrika</t>
  </si>
  <si>
    <t>Güney Kore</t>
  </si>
  <si>
    <t>Hindistan</t>
  </si>
  <si>
    <t>Hırvatistan</t>
  </si>
  <si>
    <t>Hollanda</t>
  </si>
  <si>
    <t>İngiltere</t>
  </si>
  <si>
    <t xml:space="preserve">İspanya </t>
  </si>
  <si>
    <t>(*)</t>
  </si>
  <si>
    <t>İsrail</t>
  </si>
  <si>
    <t xml:space="preserve"> </t>
  </si>
  <si>
    <t>İsveç</t>
  </si>
  <si>
    <t>İran</t>
  </si>
  <si>
    <t>İtalya</t>
  </si>
  <si>
    <t>Japonya</t>
  </si>
  <si>
    <t>Kazakistan</t>
  </si>
  <si>
    <t>Kırgızistan</t>
  </si>
  <si>
    <t>Kuveyt</t>
  </si>
  <si>
    <t>K.K.T.C.</t>
  </si>
  <si>
    <t>Letonya</t>
  </si>
  <si>
    <t>Litvanya</t>
  </si>
  <si>
    <t>Lübnan</t>
  </si>
  <si>
    <t>Lüksemburg</t>
  </si>
  <si>
    <t>Macaristan</t>
  </si>
  <si>
    <t>Makedonya</t>
  </si>
  <si>
    <t>Malezya</t>
  </si>
  <si>
    <t>Mısır</t>
  </si>
  <si>
    <t>Moğolistan</t>
  </si>
  <si>
    <t>Moldova</t>
  </si>
  <si>
    <t>Norveç</t>
  </si>
  <si>
    <t>Özbekistan</t>
  </si>
  <si>
    <t>Pakistan</t>
  </si>
  <si>
    <t>Polonya</t>
  </si>
  <si>
    <t xml:space="preserve">Portekiz </t>
  </si>
  <si>
    <t>Romanya</t>
  </si>
  <si>
    <t>Rusya</t>
  </si>
  <si>
    <t>Singapur</t>
  </si>
  <si>
    <t>Slovakya</t>
  </si>
  <si>
    <t>Slovenya</t>
  </si>
  <si>
    <t>Suriye</t>
  </si>
  <si>
    <t>Sudan</t>
  </si>
  <si>
    <t>Tacikistan</t>
  </si>
  <si>
    <t>Tayland</t>
  </si>
  <si>
    <t>Tunus</t>
  </si>
  <si>
    <t>Türkmenistan</t>
  </si>
  <si>
    <t>Ukrayna</t>
  </si>
  <si>
    <t>Ürdün</t>
  </si>
  <si>
    <t>Yunanistan</t>
  </si>
  <si>
    <t>DİPNOTLAR:</t>
  </si>
  <si>
    <t>Temettü elde eden, temettü ödeyen şirketin sermayesinin doğrudan doğruya en az yüzde 25'ini elinde tutan bir şirket ise (ortaklıklar hariç);</t>
  </si>
  <si>
    <t>Tüm diğer durumlarda,</t>
  </si>
  <si>
    <t xml:space="preserve">Temettü elde eden, diğer Akit Devletin Hükümeti veya tamamı diğer Akit Devlete veya politik alt bölümlerine yada mahalli idarelerine </t>
  </si>
  <si>
    <t>ait olan bir kamu kuruluşu ise,</t>
  </si>
  <si>
    <t xml:space="preserve">Temettü elde eden, kar dağıtımına ilişkin hesap döneminin bitiminden hemen önceki 6 aylık süre içinde, temettü ödeyen şirketin </t>
  </si>
  <si>
    <t>hisselerinin en az %25 'ini elinde tutan bir şirket ise</t>
  </si>
  <si>
    <t>Temettü elde eden, temettü ödeyen şirketin sermayesinin doğrudan doğruya en az yüzde 15'ini elinde tutan bir şirket ise (ortaklıklar hariç);</t>
  </si>
  <si>
    <t>Temettü elde eden, temettü ödeyen şirketin sermayesinin doğrudan doğruya en az yüzde 25'ini elinde tutan bir şirket ise (ortaklıklar hariç)</t>
  </si>
  <si>
    <t xml:space="preserve"> ve temettü ödeyen şirket, bir sınai faaliyet ile iştigal ediyor ise;</t>
  </si>
  <si>
    <t xml:space="preserve">Gerçek Lehdar, temettü ödeyen şirketin sermayesinin doğrudan doğruya en az %25'ini, temettü ödemesinden önceki kesintisiz </t>
  </si>
  <si>
    <t>2 yıllık bir dönemde, eğer temettü ödeyen şirket 2 yıldan daha az bir süredir var ise bu şirketin varolduğu süre boyunca</t>
  </si>
  <si>
    <t xml:space="preserve"> elinde tutan bir şirket ( ortaklık hariç) ise </t>
  </si>
  <si>
    <t>Özellikli durumlar söz konusu olduğundan oranın tayini için bu ülke ile yapılan çifte vergilendirme anlaşması incelenmelidir.</t>
  </si>
  <si>
    <t>Olağanüstü Yedekler</t>
  </si>
  <si>
    <t>Toplam Temettü Tutarı</t>
  </si>
  <si>
    <t>Ortaklar</t>
  </si>
  <si>
    <t>A</t>
  </si>
  <si>
    <t>Hisse
Oranı
%</t>
  </si>
  <si>
    <t>B</t>
  </si>
  <si>
    <t>Tam Mükellef Anonim Şirket</t>
  </si>
  <si>
    <t>Tam Mükellef Limited Şirket</t>
  </si>
  <si>
    <t>Türkiye'de İşyeri Olan Dar Mükellef A.Ş.</t>
  </si>
  <si>
    <t>Dar Mükellef Gerçek Kişi</t>
  </si>
  <si>
    <t>Tam Mükellef Gerçek Kişi</t>
  </si>
  <si>
    <t>Türkiye'deki Kamuya Yararlı Dernek</t>
  </si>
  <si>
    <t>Türkiye'deki Vergi Muafiyeti Olan Vakıf</t>
  </si>
  <si>
    <t>Türkiye'de İşyeri Olmayan Dar Mükellef A.Ş.</t>
  </si>
  <si>
    <t>Dağıtılacak
Brüt Kar
Payı</t>
  </si>
  <si>
    <t>C</t>
  </si>
  <si>
    <t>E</t>
  </si>
  <si>
    <t>D</t>
  </si>
  <si>
    <t>F</t>
  </si>
  <si>
    <t>Dağıtılacak
Net Kar
Payı</t>
  </si>
  <si>
    <t>Vergi Tevkifatı
%15</t>
  </si>
  <si>
    <t>Var / Yok</t>
  </si>
  <si>
    <t>Stopaj Kesintisinden Muaf Temettü Tutarı</t>
  </si>
  <si>
    <t>Stopaj Kesintisi Uygulanacak Temettü Tutarı</t>
  </si>
  <si>
    <t>Stopaj Kesintisi</t>
  </si>
  <si>
    <t>Toplam Net Temettü Tutarı</t>
  </si>
  <si>
    <t>Toplam Hisse Adedi</t>
  </si>
  <si>
    <t>Hisse Başına Temettü Tutarı</t>
  </si>
  <si>
    <t>Hisse Başına Net Temettü Tutarı</t>
  </si>
  <si>
    <t>Dağıtılacak Karın Sermayeye Oranı %</t>
  </si>
  <si>
    <t>Yok</t>
  </si>
  <si>
    <t>Var</t>
  </si>
  <si>
    <t>Ortak 1 A.Ş.</t>
  </si>
  <si>
    <t>Ortak 2 Ltd.Şti.</t>
  </si>
  <si>
    <t>Gelir Vergisi
Matrahı</t>
  </si>
  <si>
    <t xml:space="preserve">Gelir Vergisi
Hesaplanacak </t>
  </si>
  <si>
    <t>Hayır</t>
  </si>
  <si>
    <t>Evet</t>
  </si>
  <si>
    <t>Ortak 3 A..Ş</t>
  </si>
  <si>
    <t>Net Kar Payı</t>
  </si>
  <si>
    <t>2022 YILI GELİR VERGİSİ TARİFESİ (Ücret Dışındaki Gelirler İçin)</t>
  </si>
  <si>
    <t>2022 YILI GELİR VERGİSİ TARİFESİ (Ücret Gelirleri İçin)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</si>
</sst>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₺_-;\-* #,##0.0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4"/>
      <color indexed="12"/>
      <name val="MS Sans Serif"/>
      <charset val="162"/>
    </font>
    <font>
      <b/>
      <sz val="10"/>
      <name val="MS Sans Serif"/>
      <family val="2"/>
      <charset val="162"/>
    </font>
    <font>
      <b/>
      <sz val="10"/>
      <color indexed="9"/>
      <name val="MS Sans Serif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4" fontId="0" fillId="0" borderId="0" xfId="0" applyNumberFormat="1"/>
    <xf numFmtId="164" fontId="0" fillId="0" borderId="0" xfId="1" applyFont="1"/>
    <xf numFmtId="0" fontId="0" fillId="0" borderId="0" xfId="0" applyAlignment="1">
      <alignment horizontal="right"/>
    </xf>
    <xf numFmtId="164" fontId="0" fillId="0" borderId="0" xfId="1" applyFont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4" fontId="0" fillId="0" borderId="0" xfId="0" applyNumberFormat="1"/>
    <xf numFmtId="164" fontId="2" fillId="0" borderId="3" xfId="1" applyNumberFormat="1" applyFont="1" applyBorder="1" applyProtection="1">
      <protection locked="0"/>
    </xf>
    <xf numFmtId="164" fontId="2" fillId="0" borderId="11" xfId="1" applyNumberFormat="1" applyFont="1" applyBorder="1" applyProtection="1">
      <protection locked="0"/>
    </xf>
    <xf numFmtId="9" fontId="2" fillId="0" borderId="1" xfId="2" applyFont="1" applyBorder="1" applyProtection="1">
      <protection locked="0"/>
    </xf>
    <xf numFmtId="0" fontId="2" fillId="0" borderId="7" xfId="0" applyFont="1" applyBorder="1" applyProtection="1">
      <protection locked="0"/>
    </xf>
    <xf numFmtId="10" fontId="2" fillId="0" borderId="8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10" fontId="2" fillId="0" borderId="1" xfId="0" applyNumberFormat="1" applyFont="1" applyBorder="1" applyProtection="1">
      <protection locked="0"/>
    </xf>
    <xf numFmtId="164" fontId="3" fillId="0" borderId="2" xfId="1" applyFont="1" applyBorder="1" applyProtection="1">
      <protection locked="0"/>
    </xf>
    <xf numFmtId="164" fontId="3" fillId="0" borderId="4" xfId="1" applyFont="1" applyBorder="1" applyProtection="1">
      <protection locked="0"/>
    </xf>
    <xf numFmtId="164" fontId="3" fillId="0" borderId="11" xfId="1" applyFont="1" applyBorder="1" applyProtection="1">
      <protection locked="0"/>
    </xf>
    <xf numFmtId="0" fontId="6" fillId="0" borderId="0" xfId="0" applyFont="1"/>
    <xf numFmtId="10" fontId="2" fillId="0" borderId="1" xfId="2" applyNumberFormat="1" applyFont="1" applyBorder="1" applyProtection="1">
      <protection locked="0"/>
    </xf>
    <xf numFmtId="43" fontId="0" fillId="0" borderId="0" xfId="0" applyNumberFormat="1"/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34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0" fillId="4" borderId="36" xfId="0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5" borderId="10" xfId="0" applyFill="1" applyBorder="1" applyProtection="1">
      <protection hidden="1"/>
    </xf>
    <xf numFmtId="10" fontId="0" fillId="5" borderId="13" xfId="2" applyNumberFormat="1" applyFont="1" applyFill="1" applyBorder="1" applyProtection="1">
      <protection hidden="1"/>
    </xf>
    <xf numFmtId="4" fontId="0" fillId="5" borderId="13" xfId="2" applyNumberFormat="1" applyFont="1" applyFill="1" applyBorder="1" applyProtection="1">
      <protection hidden="1"/>
    </xf>
    <xf numFmtId="0" fontId="0" fillId="5" borderId="13" xfId="0" applyFill="1" applyBorder="1" applyAlignment="1" applyProtection="1">
      <alignment horizontal="center"/>
      <protection hidden="1"/>
    </xf>
    <xf numFmtId="4" fontId="0" fillId="5" borderId="11" xfId="0" applyNumberFormat="1" applyFill="1" applyBorder="1" applyProtection="1">
      <protection hidden="1"/>
    </xf>
    <xf numFmtId="0" fontId="0" fillId="5" borderId="2" xfId="0" applyFill="1" applyBorder="1" applyProtection="1">
      <protection hidden="1"/>
    </xf>
    <xf numFmtId="10" fontId="0" fillId="5" borderId="1" xfId="2" applyNumberFormat="1" applyFont="1" applyFill="1" applyBorder="1" applyProtection="1">
      <protection hidden="1"/>
    </xf>
    <xf numFmtId="4" fontId="0" fillId="5" borderId="1" xfId="2" applyNumberFormat="1" applyFont="1" applyFill="1" applyBorder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4" fontId="0" fillId="5" borderId="3" xfId="0" applyNumberFormat="1" applyFill="1" applyBorder="1" applyProtection="1">
      <protection hidden="1"/>
    </xf>
    <xf numFmtId="0" fontId="0" fillId="5" borderId="4" xfId="0" applyFill="1" applyBorder="1" applyProtection="1">
      <protection hidden="1"/>
    </xf>
    <xf numFmtId="10" fontId="0" fillId="5" borderId="5" xfId="2" applyNumberFormat="1" applyFont="1" applyFill="1" applyBorder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4" fontId="0" fillId="5" borderId="36" xfId="0" applyNumberFormat="1" applyFill="1" applyBorder="1" applyProtection="1">
      <protection hidden="1"/>
    </xf>
    <xf numFmtId="0" fontId="0" fillId="4" borderId="28" xfId="0" applyFill="1" applyBorder="1" applyAlignment="1" applyProtection="1">
      <alignment horizontal="center"/>
      <protection hidden="1"/>
    </xf>
    <xf numFmtId="10" fontId="0" fillId="4" borderId="28" xfId="0" applyNumberFormat="1" applyFill="1" applyBorder="1" applyProtection="1">
      <protection hidden="1"/>
    </xf>
    <xf numFmtId="4" fontId="0" fillId="4" borderId="28" xfId="0" applyNumberFormat="1" applyFill="1" applyBorder="1" applyProtection="1">
      <protection hidden="1"/>
    </xf>
    <xf numFmtId="0" fontId="0" fillId="4" borderId="28" xfId="0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5" xfId="0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164" fontId="2" fillId="2" borderId="3" xfId="1" applyNumberFormat="1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26" xfId="0" applyFont="1" applyFill="1" applyBorder="1" applyProtection="1">
      <protection hidden="1"/>
    </xf>
    <xf numFmtId="4" fontId="2" fillId="2" borderId="5" xfId="0" applyNumberFormat="1" applyFont="1" applyFill="1" applyBorder="1" applyProtection="1">
      <protection hidden="1"/>
    </xf>
    <xf numFmtId="164" fontId="2" fillId="2" borderId="6" xfId="1" applyNumberFormat="1" applyFont="1" applyFill="1" applyBorder="1" applyProtection="1">
      <protection hidden="1"/>
    </xf>
    <xf numFmtId="0" fontId="2" fillId="2" borderId="10" xfId="0" applyFont="1" applyFill="1" applyBorder="1" applyProtection="1">
      <protection hidden="1"/>
    </xf>
    <xf numFmtId="0" fontId="2" fillId="2" borderId="32" xfId="0" applyFont="1" applyFill="1" applyBorder="1" applyProtection="1">
      <protection hidden="1"/>
    </xf>
    <xf numFmtId="164" fontId="2" fillId="2" borderId="2" xfId="1" applyFont="1" applyFill="1" applyBorder="1" applyAlignment="1" applyProtection="1">
      <protection hidden="1"/>
    </xf>
    <xf numFmtId="164" fontId="2" fillId="2" borderId="25" xfId="1" applyFont="1" applyFill="1" applyBorder="1" applyAlignment="1" applyProtection="1">
      <protection hidden="1"/>
    </xf>
    <xf numFmtId="0" fontId="2" fillId="2" borderId="2" xfId="1" applyNumberFormat="1" applyFont="1" applyFill="1" applyBorder="1" applyAlignment="1" applyProtection="1">
      <protection hidden="1"/>
    </xf>
    <xf numFmtId="10" fontId="2" fillId="2" borderId="1" xfId="0" applyNumberFormat="1" applyFont="1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4" fontId="2" fillId="2" borderId="13" xfId="0" applyNumberFormat="1" applyFont="1" applyFill="1" applyBorder="1" applyProtection="1">
      <protection hidden="1"/>
    </xf>
    <xf numFmtId="164" fontId="2" fillId="5" borderId="9" xfId="1" applyNumberFormat="1" applyFont="1" applyFill="1" applyBorder="1" applyAlignment="1" applyProtection="1">
      <alignment horizontal="center"/>
      <protection locked="0"/>
    </xf>
    <xf numFmtId="164" fontId="2" fillId="5" borderId="3" xfId="1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164" fontId="2" fillId="2" borderId="8" xfId="1" applyFont="1" applyFill="1" applyBorder="1" applyProtection="1">
      <protection hidden="1"/>
    </xf>
    <xf numFmtId="164" fontId="2" fillId="2" borderId="8" xfId="1" applyFont="1" applyFill="1" applyBorder="1" applyAlignment="1" applyProtection="1">
      <alignment horizontal="right"/>
      <protection hidden="1"/>
    </xf>
    <xf numFmtId="164" fontId="2" fillId="2" borderId="9" xfId="1" applyNumberFormat="1" applyFont="1" applyFill="1" applyBorder="1" applyProtection="1">
      <protection hidden="1"/>
    </xf>
    <xf numFmtId="164" fontId="2" fillId="2" borderId="1" xfId="1" applyFont="1" applyFill="1" applyBorder="1" applyProtection="1">
      <protection hidden="1"/>
    </xf>
    <xf numFmtId="164" fontId="2" fillId="2" borderId="5" xfId="1" applyFont="1" applyFill="1" applyBorder="1" applyProtection="1">
      <protection hidden="1"/>
    </xf>
    <xf numFmtId="164" fontId="2" fillId="2" borderId="5" xfId="1" applyFont="1" applyFill="1" applyBorder="1" applyAlignment="1" applyProtection="1">
      <alignment horizontal="right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10" fontId="2" fillId="2" borderId="5" xfId="0" applyNumberFormat="1" applyFont="1" applyFill="1" applyBorder="1" applyProtection="1">
      <protection hidden="1"/>
    </xf>
    <xf numFmtId="164" fontId="3" fillId="2" borderId="1" xfId="1" applyFont="1" applyFill="1" applyBorder="1" applyProtection="1">
      <protection hidden="1"/>
    </xf>
    <xf numFmtId="0" fontId="3" fillId="2" borderId="1" xfId="0" applyFont="1" applyFill="1" applyBorder="1" applyProtection="1">
      <protection hidden="1"/>
    </xf>
    <xf numFmtId="9" fontId="3" fillId="2" borderId="3" xfId="0" applyNumberFormat="1" applyFont="1" applyFill="1" applyBorder="1" applyProtection="1">
      <protection hidden="1"/>
    </xf>
    <xf numFmtId="164" fontId="3" fillId="2" borderId="5" xfId="1" applyFont="1" applyFill="1" applyBorder="1" applyProtection="1">
      <protection hidden="1"/>
    </xf>
    <xf numFmtId="9" fontId="3" fillId="2" borderId="6" xfId="0" applyNumberFormat="1" applyFont="1" applyFill="1" applyBorder="1" applyProtection="1">
      <protection hidden="1"/>
    </xf>
    <xf numFmtId="164" fontId="3" fillId="2" borderId="3" xfId="1" applyFont="1" applyFill="1" applyBorder="1" applyAlignment="1" applyProtection="1">
      <alignment horizontal="right"/>
      <protection hidden="1"/>
    </xf>
    <xf numFmtId="164" fontId="3" fillId="2" borderId="6" xfId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5" fillId="0" borderId="0" xfId="3" applyFont="1" applyProtection="1">
      <protection hidden="1"/>
    </xf>
    <xf numFmtId="0" fontId="6" fillId="0" borderId="0" xfId="0" applyFont="1" applyProtection="1">
      <protection hidden="1"/>
    </xf>
    <xf numFmtId="0" fontId="7" fillId="3" borderId="1" xfId="0" applyFont="1" applyFill="1" applyBorder="1" applyProtection="1">
      <protection hidden="1"/>
    </xf>
    <xf numFmtId="0" fontId="7" fillId="3" borderId="27" xfId="0" applyFont="1" applyFill="1" applyBorder="1" applyAlignment="1" applyProtection="1">
      <alignment horizontal="center"/>
      <protection hidden="1"/>
    </xf>
    <xf numFmtId="49" fontId="0" fillId="0" borderId="1" xfId="0" applyNumberFormat="1" applyBorder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9" fontId="0" fillId="0" borderId="12" xfId="0" applyNumberFormat="1" applyBorder="1" applyAlignment="1" applyProtection="1">
      <alignment horizontal="center"/>
      <protection hidden="1"/>
    </xf>
    <xf numFmtId="0" fontId="6" fillId="0" borderId="28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3" fillId="2" borderId="1" xfId="1" applyFont="1" applyFill="1" applyBorder="1" applyAlignment="1" applyProtection="1">
      <alignment vertical="top"/>
      <protection hidden="1"/>
    </xf>
    <xf numFmtId="0" fontId="3" fillId="2" borderId="5" xfId="0" applyFont="1" applyFill="1" applyBorder="1" applyProtection="1">
      <protection hidden="1"/>
    </xf>
    <xf numFmtId="164" fontId="3" fillId="0" borderId="10" xfId="1" applyFont="1" applyBorder="1" applyProtection="1">
      <protection locked="0"/>
    </xf>
    <xf numFmtId="0" fontId="3" fillId="2" borderId="13" xfId="0" applyFont="1" applyFill="1" applyBorder="1" applyProtection="1">
      <protection hidden="1"/>
    </xf>
    <xf numFmtId="164" fontId="3" fillId="2" borderId="13" xfId="1" applyFont="1" applyFill="1" applyBorder="1" applyProtection="1">
      <protection hidden="1"/>
    </xf>
    <xf numFmtId="9" fontId="3" fillId="2" borderId="11" xfId="0" applyNumberFormat="1" applyFont="1" applyFill="1" applyBorder="1" applyProtection="1">
      <protection hidden="1"/>
    </xf>
    <xf numFmtId="0" fontId="3" fillId="2" borderId="22" xfId="0" applyFont="1" applyFill="1" applyBorder="1" applyAlignment="1" applyProtection="1">
      <alignment horizontal="center"/>
      <protection hidden="1"/>
    </xf>
    <xf numFmtId="0" fontId="3" fillId="2" borderId="23" xfId="0" applyFont="1" applyFill="1" applyBorder="1" applyAlignment="1" applyProtection="1">
      <alignment horizontal="center"/>
      <protection hidden="1"/>
    </xf>
    <xf numFmtId="0" fontId="3" fillId="2" borderId="24" xfId="0" applyFont="1" applyFill="1" applyBorder="1" applyAlignment="1" applyProtection="1">
      <alignment horizontal="center"/>
      <protection hidden="1"/>
    </xf>
    <xf numFmtId="0" fontId="2" fillId="2" borderId="33" xfId="0" applyFont="1" applyFill="1" applyBorder="1" applyAlignment="1" applyProtection="1">
      <alignment horizontal="left"/>
      <protection hidden="1"/>
    </xf>
    <xf numFmtId="0" fontId="2" fillId="2" borderId="25" xfId="0" applyFont="1" applyFill="1" applyBorder="1" applyAlignment="1" applyProtection="1">
      <alignment horizontal="left"/>
      <protection hidden="1"/>
    </xf>
    <xf numFmtId="0" fontId="2" fillId="2" borderId="33" xfId="1" applyNumberFormat="1" applyFont="1" applyFill="1" applyBorder="1" applyAlignment="1" applyProtection="1">
      <alignment horizontal="left"/>
      <protection hidden="1"/>
    </xf>
    <xf numFmtId="0" fontId="2" fillId="2" borderId="25" xfId="1" applyNumberFormat="1" applyFont="1" applyFill="1" applyBorder="1" applyAlignment="1" applyProtection="1">
      <alignment horizontal="left"/>
      <protection hidden="1"/>
    </xf>
    <xf numFmtId="164" fontId="3" fillId="2" borderId="10" xfId="1" applyFont="1" applyFill="1" applyBorder="1" applyAlignment="1" applyProtection="1">
      <alignment horizontal="left" vertical="top"/>
      <protection hidden="1"/>
    </xf>
    <xf numFmtId="164" fontId="3" fillId="2" borderId="13" xfId="1" applyFont="1" applyFill="1" applyBorder="1" applyAlignment="1" applyProtection="1">
      <alignment horizontal="left" vertical="top"/>
      <protection hidden="1"/>
    </xf>
    <xf numFmtId="164" fontId="3" fillId="2" borderId="2" xfId="1" applyFont="1" applyFill="1" applyBorder="1" applyAlignment="1" applyProtection="1">
      <alignment horizontal="left" vertical="top"/>
      <protection hidden="1"/>
    </xf>
    <xf numFmtId="164" fontId="3" fillId="2" borderId="1" xfId="1" applyFont="1" applyFill="1" applyBorder="1" applyAlignment="1" applyProtection="1">
      <alignment horizontal="left" vertical="top"/>
      <protection hidden="1"/>
    </xf>
    <xf numFmtId="164" fontId="3" fillId="2" borderId="4" xfId="1" applyFont="1" applyFill="1" applyBorder="1" applyAlignment="1" applyProtection="1">
      <alignment horizontal="left" vertical="top"/>
      <protection hidden="1"/>
    </xf>
    <xf numFmtId="164" fontId="3" fillId="2" borderId="5" xfId="1" applyFont="1" applyFill="1" applyBorder="1" applyAlignment="1" applyProtection="1">
      <alignment horizontal="left" vertical="top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 wrapText="1"/>
      <protection hidden="1"/>
    </xf>
    <xf numFmtId="0" fontId="0" fillId="4" borderId="38" xfId="0" applyFill="1" applyBorder="1" applyAlignment="1" applyProtection="1">
      <alignment horizontal="center" vertical="center" wrapText="1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0" fillId="4" borderId="30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 wrapText="1"/>
      <protection hidden="1"/>
    </xf>
    <xf numFmtId="0" fontId="0" fillId="4" borderId="30" xfId="0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</cellXfs>
  <cellStyles count="4">
    <cellStyle name="Köprü" xfId="3" builtinId="8"/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0"/>
  <sheetViews>
    <sheetView tabSelected="1" workbookViewId="0">
      <selection activeCell="E34" sqref="E34"/>
    </sheetView>
  </sheetViews>
  <sheetFormatPr defaultColWidth="0" defaultRowHeight="14.4" zeroHeight="1" x14ac:dyDescent="0.3"/>
  <cols>
    <col min="1" max="3" width="2.6640625" customWidth="1"/>
    <col min="4" max="4" width="51.5546875" customWidth="1"/>
    <col min="5" max="5" width="9.6640625" bestFit="1" customWidth="1"/>
    <col min="6" max="6" width="25.33203125" customWidth="1"/>
    <col min="7" max="8" width="2.6640625" customWidth="1"/>
    <col min="9" max="9" width="14.88671875" hidden="1" customWidth="1"/>
    <col min="10" max="10" width="22.88671875" hidden="1" customWidth="1"/>
    <col min="11" max="11" width="21.6640625" hidden="1" customWidth="1"/>
    <col min="12" max="12" width="12.6640625" hidden="1" customWidth="1"/>
    <col min="13" max="13" width="23" hidden="1" customWidth="1"/>
    <col min="14" max="14" width="7.109375" hidden="1" customWidth="1"/>
    <col min="15" max="16" width="13.33203125" hidden="1" customWidth="1"/>
    <col min="17" max="17" width="12" hidden="1" customWidth="1"/>
    <col min="18" max="18" width="14.5546875" hidden="1" customWidth="1"/>
    <col min="19" max="19" width="9.88671875" hidden="1" customWidth="1"/>
    <col min="20" max="21" width="13.33203125" hidden="1" customWidth="1"/>
    <col min="22" max="16384" width="9.109375" hidden="1"/>
  </cols>
  <sheetData>
    <row r="1" spans="2:11" ht="15" thickBot="1" x14ac:dyDescent="0.35"/>
    <row r="2" spans="2:11" ht="15.6" thickTop="1" thickBot="1" x14ac:dyDescent="0.35">
      <c r="B2" s="5"/>
      <c r="C2" s="6"/>
      <c r="D2" s="6"/>
      <c r="E2" s="6"/>
      <c r="F2" s="6"/>
      <c r="G2" s="7"/>
    </row>
    <row r="3" spans="2:11" ht="26.4" thickBot="1" x14ac:dyDescent="0.55000000000000004">
      <c r="B3" s="8"/>
      <c r="C3" s="102" t="s">
        <v>43</v>
      </c>
      <c r="D3" s="103"/>
      <c r="E3" s="103"/>
      <c r="F3" s="104"/>
      <c r="G3" s="9"/>
    </row>
    <row r="4" spans="2:11" ht="15" thickBot="1" x14ac:dyDescent="0.35">
      <c r="B4" s="8"/>
      <c r="C4" s="10"/>
      <c r="D4" s="10"/>
      <c r="E4" s="10"/>
      <c r="F4" s="10"/>
      <c r="G4" s="9"/>
    </row>
    <row r="5" spans="2:11" ht="24" customHeight="1" x14ac:dyDescent="0.35">
      <c r="B5" s="8"/>
      <c r="C5" s="60" t="s">
        <v>0</v>
      </c>
      <c r="D5" s="61"/>
      <c r="E5" s="67" t="s">
        <v>40</v>
      </c>
      <c r="F5" s="16">
        <v>20000000</v>
      </c>
      <c r="G5" s="9"/>
    </row>
    <row r="6" spans="2:11" ht="24" customHeight="1" x14ac:dyDescent="0.35">
      <c r="B6" s="8"/>
      <c r="C6" s="52" t="s">
        <v>1</v>
      </c>
      <c r="D6" s="53"/>
      <c r="E6" s="54"/>
      <c r="F6" s="15"/>
      <c r="G6" s="9"/>
      <c r="J6" s="14"/>
      <c r="K6" s="14"/>
    </row>
    <row r="7" spans="2:11" ht="24" customHeight="1" x14ac:dyDescent="0.35">
      <c r="B7" s="8"/>
      <c r="C7" s="52" t="s">
        <v>2</v>
      </c>
      <c r="D7" s="53"/>
      <c r="E7" s="54"/>
      <c r="F7" s="55">
        <f>SUM(F5-F6)</f>
        <v>20000000</v>
      </c>
      <c r="G7" s="9"/>
    </row>
    <row r="8" spans="2:11" ht="24" customHeight="1" x14ac:dyDescent="0.35">
      <c r="B8" s="8"/>
      <c r="C8" s="52" t="s">
        <v>3</v>
      </c>
      <c r="D8" s="53"/>
      <c r="E8" s="54"/>
      <c r="F8" s="15">
        <v>7500000</v>
      </c>
      <c r="G8" s="9"/>
    </row>
    <row r="9" spans="2:11" ht="24" customHeight="1" x14ac:dyDescent="0.35">
      <c r="B9" s="8"/>
      <c r="C9" s="52" t="s">
        <v>4</v>
      </c>
      <c r="D9" s="53"/>
      <c r="E9" s="17">
        <v>0.2</v>
      </c>
      <c r="F9" s="55">
        <f>SUM(F8*E9)</f>
        <v>1500000</v>
      </c>
      <c r="G9" s="9"/>
    </row>
    <row r="10" spans="2:11" ht="24" customHeight="1" x14ac:dyDescent="0.35">
      <c r="B10" s="8"/>
      <c r="C10" s="52" t="s">
        <v>5</v>
      </c>
      <c r="D10" s="53"/>
      <c r="E10" s="54"/>
      <c r="F10" s="55">
        <f>SUM(F8-F9)</f>
        <v>6000000</v>
      </c>
      <c r="G10" s="9"/>
    </row>
    <row r="11" spans="2:11" ht="24" customHeight="1" x14ac:dyDescent="0.35">
      <c r="B11" s="8"/>
      <c r="C11" s="52" t="s">
        <v>6</v>
      </c>
      <c r="D11" s="53"/>
      <c r="E11" s="54"/>
      <c r="F11" s="15">
        <v>0</v>
      </c>
      <c r="G11" s="9"/>
    </row>
    <row r="12" spans="2:11" ht="24" customHeight="1" x14ac:dyDescent="0.35">
      <c r="B12" s="8"/>
      <c r="C12" s="52" t="s">
        <v>7</v>
      </c>
      <c r="D12" s="53"/>
      <c r="E12" s="54"/>
      <c r="F12" s="55">
        <f>SUM(F10-F11)</f>
        <v>6000000</v>
      </c>
      <c r="G12" s="9"/>
      <c r="I12" s="2"/>
    </row>
    <row r="13" spans="2:11" ht="24" customHeight="1" x14ac:dyDescent="0.35">
      <c r="B13" s="8"/>
      <c r="C13" s="52" t="s">
        <v>8</v>
      </c>
      <c r="D13" s="53"/>
      <c r="E13" s="17">
        <v>0.2</v>
      </c>
      <c r="F13" s="15">
        <v>20000</v>
      </c>
      <c r="G13" s="9"/>
      <c r="I13" s="2"/>
    </row>
    <row r="14" spans="2:11" ht="24" customHeight="1" x14ac:dyDescent="0.35">
      <c r="B14" s="8"/>
      <c r="C14" s="52" t="s">
        <v>9</v>
      </c>
      <c r="D14" s="53"/>
      <c r="E14" s="17">
        <v>0.05</v>
      </c>
      <c r="F14" s="55">
        <f>MIN(((F5*0.2)-F13),(F12*0.05))</f>
        <v>300000</v>
      </c>
      <c r="G14" s="9"/>
      <c r="I14" s="2"/>
    </row>
    <row r="15" spans="2:11" ht="24" customHeight="1" x14ac:dyDescent="0.35">
      <c r="B15" s="8"/>
      <c r="C15" s="52" t="s">
        <v>10</v>
      </c>
      <c r="D15" s="53"/>
      <c r="E15" s="54"/>
      <c r="F15" s="55">
        <f>SUM(F12-F14)</f>
        <v>5700000</v>
      </c>
      <c r="G15" s="9"/>
    </row>
    <row r="16" spans="2:11" ht="24" customHeight="1" x14ac:dyDescent="0.35">
      <c r="B16" s="8"/>
      <c r="C16" s="52" t="s">
        <v>11</v>
      </c>
      <c r="D16" s="53"/>
      <c r="E16" s="54"/>
      <c r="F16" s="15">
        <v>0</v>
      </c>
      <c r="G16" s="9"/>
    </row>
    <row r="17" spans="2:9" ht="24" customHeight="1" x14ac:dyDescent="0.35">
      <c r="B17" s="8"/>
      <c r="C17" s="52" t="s">
        <v>12</v>
      </c>
      <c r="D17" s="53"/>
      <c r="E17" s="17">
        <v>0.05</v>
      </c>
      <c r="F17" s="55">
        <f>SUM(F5*E17)</f>
        <v>1000000</v>
      </c>
      <c r="G17" s="9"/>
      <c r="I17" s="14"/>
    </row>
    <row r="18" spans="2:9" ht="24" customHeight="1" x14ac:dyDescent="0.35">
      <c r="B18" s="8"/>
      <c r="C18" s="52" t="s">
        <v>13</v>
      </c>
      <c r="D18" s="53"/>
      <c r="E18" s="17">
        <v>0.1</v>
      </c>
      <c r="F18" s="55">
        <f>SUM((F15)-(F16+F17))*E18</f>
        <v>470000</v>
      </c>
      <c r="G18" s="9"/>
    </row>
    <row r="19" spans="2:9" ht="24" customHeight="1" x14ac:dyDescent="0.35">
      <c r="B19" s="8"/>
      <c r="C19" s="52" t="s">
        <v>14</v>
      </c>
      <c r="D19" s="53"/>
      <c r="E19" s="66"/>
      <c r="F19" s="55">
        <f>SUM(F15)-(F16+F17+F18+F20+F21+F22+F23)</f>
        <v>3804300</v>
      </c>
      <c r="G19" s="9"/>
    </row>
    <row r="20" spans="2:9" ht="24" customHeight="1" x14ac:dyDescent="0.35">
      <c r="B20" s="8"/>
      <c r="C20" s="52" t="s">
        <v>15</v>
      </c>
      <c r="D20" s="53"/>
      <c r="E20" s="17">
        <v>0.1</v>
      </c>
      <c r="F20" s="55">
        <f>SUM((F15)-(F16+F17+F18+F21+F22+F23))*E20</f>
        <v>422700</v>
      </c>
      <c r="G20" s="9"/>
    </row>
    <row r="21" spans="2:9" ht="24" customHeight="1" x14ac:dyDescent="0.35">
      <c r="B21" s="8"/>
      <c r="C21" s="52" t="s">
        <v>16</v>
      </c>
      <c r="D21" s="53"/>
      <c r="E21" s="54"/>
      <c r="F21" s="15">
        <v>1000</v>
      </c>
      <c r="G21" s="9"/>
    </row>
    <row r="22" spans="2:9" ht="24" customHeight="1" x14ac:dyDescent="0.35">
      <c r="B22" s="8"/>
      <c r="C22" s="52" t="s">
        <v>17</v>
      </c>
      <c r="D22" s="53"/>
      <c r="E22" s="54"/>
      <c r="F22" s="15">
        <v>1000</v>
      </c>
      <c r="G22" s="9"/>
    </row>
    <row r="23" spans="2:9" ht="24" customHeight="1" x14ac:dyDescent="0.35">
      <c r="B23" s="8"/>
      <c r="C23" s="52" t="s">
        <v>135</v>
      </c>
      <c r="D23" s="53"/>
      <c r="E23" s="54"/>
      <c r="F23" s="15">
        <v>1000</v>
      </c>
      <c r="G23" s="9"/>
    </row>
    <row r="24" spans="2:9" ht="24" customHeight="1" x14ac:dyDescent="0.35">
      <c r="B24" s="8"/>
      <c r="C24" s="105" t="s">
        <v>136</v>
      </c>
      <c r="D24" s="106"/>
      <c r="E24" s="54"/>
      <c r="F24" s="55">
        <f>SUM(F17:F19)</f>
        <v>5274300</v>
      </c>
      <c r="G24" s="9"/>
    </row>
    <row r="25" spans="2:9" ht="24" customHeight="1" x14ac:dyDescent="0.35">
      <c r="B25" s="8"/>
      <c r="C25" s="62"/>
      <c r="D25" s="63" t="s">
        <v>141</v>
      </c>
      <c r="E25" s="26">
        <v>0.1</v>
      </c>
      <c r="F25" s="55">
        <f>SUM(F24*E25)</f>
        <v>527430</v>
      </c>
      <c r="G25" s="9"/>
    </row>
    <row r="26" spans="2:9" ht="24" customHeight="1" x14ac:dyDescent="0.35">
      <c r="B26" s="8"/>
      <c r="C26" s="62"/>
      <c r="D26" s="63" t="s">
        <v>142</v>
      </c>
      <c r="E26" s="26">
        <v>0.1</v>
      </c>
      <c r="F26" s="55">
        <f>SUM(F24*E26)</f>
        <v>527430</v>
      </c>
      <c r="G26" s="9"/>
    </row>
    <row r="27" spans="2:9" ht="24" customHeight="1" x14ac:dyDescent="0.35">
      <c r="B27" s="8"/>
      <c r="C27" s="62"/>
      <c r="D27" s="63" t="s">
        <v>143</v>
      </c>
      <c r="E27" s="26">
        <v>0.04</v>
      </c>
      <c r="F27" s="55">
        <f>SUM(F24*E27)</f>
        <v>210972</v>
      </c>
      <c r="G27" s="9"/>
    </row>
    <row r="28" spans="2:9" ht="24" customHeight="1" x14ac:dyDescent="0.35">
      <c r="B28" s="8"/>
      <c r="C28" s="107" t="s">
        <v>157</v>
      </c>
      <c r="D28" s="108"/>
      <c r="E28" s="65">
        <f>SUM(E25:E27)</f>
        <v>0.24000000000000002</v>
      </c>
      <c r="F28" s="55">
        <f>SUM(F25:F27)</f>
        <v>1265832</v>
      </c>
      <c r="G28" s="9"/>
    </row>
    <row r="29" spans="2:9" ht="24" customHeight="1" x14ac:dyDescent="0.35">
      <c r="B29" s="8"/>
      <c r="C29" s="62"/>
      <c r="D29" s="63" t="s">
        <v>145</v>
      </c>
      <c r="E29" s="26">
        <v>0.2</v>
      </c>
      <c r="F29" s="55">
        <f>SUM(F24*E29)</f>
        <v>1054860</v>
      </c>
      <c r="G29" s="9"/>
    </row>
    <row r="30" spans="2:9" ht="24" customHeight="1" x14ac:dyDescent="0.35">
      <c r="B30" s="8"/>
      <c r="C30" s="62"/>
      <c r="D30" s="63" t="s">
        <v>144</v>
      </c>
      <c r="E30" s="26">
        <v>0.17</v>
      </c>
      <c r="F30" s="55">
        <f>SUM(F24*E30)</f>
        <v>896631.00000000012</v>
      </c>
      <c r="G30" s="9"/>
    </row>
    <row r="31" spans="2:9" ht="24" customHeight="1" x14ac:dyDescent="0.35">
      <c r="B31" s="8"/>
      <c r="C31" s="62"/>
      <c r="D31" s="63" t="s">
        <v>146</v>
      </c>
      <c r="E31" s="26">
        <v>0.16</v>
      </c>
      <c r="F31" s="55">
        <f>SUM(F24*E31)</f>
        <v>843888</v>
      </c>
      <c r="G31" s="9"/>
    </row>
    <row r="32" spans="2:9" ht="24" customHeight="1" x14ac:dyDescent="0.35">
      <c r="B32" s="8"/>
      <c r="C32" s="62"/>
      <c r="D32" s="63" t="s">
        <v>147</v>
      </c>
      <c r="E32" s="26">
        <v>0.15</v>
      </c>
      <c r="F32" s="55">
        <f>SUM(F24*E32)</f>
        <v>791145</v>
      </c>
      <c r="G32" s="9"/>
    </row>
    <row r="33" spans="2:10" ht="24" customHeight="1" x14ac:dyDescent="0.35">
      <c r="B33" s="8"/>
      <c r="C33" s="62"/>
      <c r="D33" s="63" t="s">
        <v>148</v>
      </c>
      <c r="E33" s="26">
        <v>0.08</v>
      </c>
      <c r="F33" s="55">
        <f>SUM(F24*E33)</f>
        <v>421944</v>
      </c>
      <c r="G33" s="9"/>
    </row>
    <row r="34" spans="2:10" ht="24" customHeight="1" x14ac:dyDescent="0.35">
      <c r="B34" s="8"/>
      <c r="C34" s="64" t="s">
        <v>158</v>
      </c>
      <c r="D34" s="63"/>
      <c r="E34" s="65">
        <f>SUM(E29:E33)</f>
        <v>0.76</v>
      </c>
      <c r="F34" s="55">
        <f>SUM(F29:F33)</f>
        <v>4008468</v>
      </c>
      <c r="G34" s="9"/>
    </row>
    <row r="35" spans="2:10" ht="24" customHeight="1" x14ac:dyDescent="0.35">
      <c r="B35" s="8"/>
      <c r="C35" s="52" t="s">
        <v>159</v>
      </c>
      <c r="D35" s="53"/>
      <c r="E35" s="17">
        <v>0.15</v>
      </c>
      <c r="F35" s="55">
        <f>SUM(F34*E35)</f>
        <v>601270.19999999995</v>
      </c>
      <c r="G35" s="9"/>
    </row>
    <row r="36" spans="2:10" ht="24" customHeight="1" x14ac:dyDescent="0.35">
      <c r="B36" s="8"/>
      <c r="C36" s="52" t="s">
        <v>160</v>
      </c>
      <c r="D36" s="53"/>
      <c r="E36" s="54"/>
      <c r="F36" s="55">
        <f>SUM(F24-F35)</f>
        <v>4673029.8</v>
      </c>
      <c r="G36" s="9"/>
    </row>
    <row r="37" spans="2:10" ht="24" customHeight="1" x14ac:dyDescent="0.35">
      <c r="B37" s="8"/>
      <c r="C37" s="52" t="s">
        <v>161</v>
      </c>
      <c r="D37" s="53"/>
      <c r="E37" s="54"/>
      <c r="F37" s="15">
        <v>1000</v>
      </c>
      <c r="G37" s="9"/>
    </row>
    <row r="38" spans="2:10" ht="24" customHeight="1" x14ac:dyDescent="0.35">
      <c r="B38" s="8"/>
      <c r="C38" s="52" t="s">
        <v>162</v>
      </c>
      <c r="D38" s="53"/>
      <c r="E38" s="54"/>
      <c r="F38" s="55">
        <f>SUM(F24/F37)</f>
        <v>5274.3</v>
      </c>
      <c r="G38" s="9"/>
    </row>
    <row r="39" spans="2:10" ht="24" customHeight="1" x14ac:dyDescent="0.35">
      <c r="B39" s="8"/>
      <c r="C39" s="52" t="s">
        <v>163</v>
      </c>
      <c r="D39" s="53"/>
      <c r="E39" s="54"/>
      <c r="F39" s="55">
        <f>SUM(F36/F37)</f>
        <v>4673.0298000000003</v>
      </c>
      <c r="G39" s="9"/>
    </row>
    <row r="40" spans="2:10" ht="24" customHeight="1" thickBot="1" x14ac:dyDescent="0.4">
      <c r="B40" s="8"/>
      <c r="C40" s="56" t="s">
        <v>164</v>
      </c>
      <c r="D40" s="57"/>
      <c r="E40" s="58"/>
      <c r="F40" s="59">
        <f>SUM(F36/F7)*100</f>
        <v>23.365148999999999</v>
      </c>
      <c r="G40" s="9"/>
    </row>
    <row r="41" spans="2:10" ht="15" thickBot="1" x14ac:dyDescent="0.35">
      <c r="B41" s="11"/>
      <c r="C41" s="12"/>
      <c r="D41" s="12"/>
      <c r="E41" s="12"/>
      <c r="F41" s="12"/>
      <c r="G41" s="13"/>
    </row>
    <row r="42" spans="2:10" ht="15" thickTop="1" x14ac:dyDescent="0.3">
      <c r="F42" s="27"/>
      <c r="J42" s="4"/>
    </row>
    <row r="45" spans="2:10" hidden="1" x14ac:dyDescent="0.3">
      <c r="F45" s="1"/>
    </row>
    <row r="49" spans="6:6" ht="45" hidden="1" customHeight="1" x14ac:dyDescent="0.3"/>
    <row r="50" spans="6:6" x14ac:dyDescent="0.3">
      <c r="F50" s="27"/>
    </row>
  </sheetData>
  <sheetProtection sheet="1" formatColumns="0" formatRows="0"/>
  <mergeCells count="3">
    <mergeCell ref="C3:F3"/>
    <mergeCell ref="C24:D24"/>
    <mergeCell ref="C28:D28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8561"/>
  <sheetViews>
    <sheetView zoomScaleNormal="100" workbookViewId="0">
      <selection activeCell="B19" sqref="B19"/>
    </sheetView>
  </sheetViews>
  <sheetFormatPr defaultColWidth="0" defaultRowHeight="14.4" zeroHeight="1" x14ac:dyDescent="0.3"/>
  <cols>
    <col min="1" max="1" width="2.5546875" customWidth="1"/>
    <col min="2" max="2" width="28.6640625" customWidth="1"/>
    <col min="3" max="3" width="31.44140625" customWidth="1"/>
    <col min="4" max="4" width="28.109375" customWidth="1"/>
    <col min="5" max="5" width="17.109375" customWidth="1"/>
    <col min="6" max="6" width="26.6640625" customWidth="1"/>
    <col min="7" max="7" width="18.6640625" customWidth="1"/>
    <col min="8" max="8" width="10" customWidth="1"/>
    <col min="9" max="9" width="2.6640625" customWidth="1"/>
    <col min="10" max="16384" width="9.109375" hidden="1"/>
  </cols>
  <sheetData>
    <row r="1" spans="2:8" ht="15" thickBot="1" x14ac:dyDescent="0.35"/>
    <row r="2" spans="2:8" ht="25.8" x14ac:dyDescent="0.3">
      <c r="B2" s="115" t="s">
        <v>175</v>
      </c>
      <c r="C2" s="116"/>
      <c r="D2" s="116"/>
      <c r="E2" s="116"/>
      <c r="F2" s="116"/>
      <c r="G2" s="116"/>
      <c r="H2" s="117"/>
    </row>
    <row r="3" spans="2:8" ht="25.8" x14ac:dyDescent="0.5">
      <c r="B3" s="22">
        <v>32000</v>
      </c>
      <c r="C3" s="80" t="s">
        <v>37</v>
      </c>
      <c r="D3" s="79"/>
      <c r="E3" s="80"/>
      <c r="F3" s="79"/>
      <c r="G3" s="80"/>
      <c r="H3" s="81">
        <v>0.15</v>
      </c>
    </row>
    <row r="4" spans="2:8" ht="25.8" x14ac:dyDescent="0.5">
      <c r="B4" s="22">
        <v>70000</v>
      </c>
      <c r="C4" s="96" t="s">
        <v>36</v>
      </c>
      <c r="D4" s="79">
        <f>SUM(B3)</f>
        <v>32000</v>
      </c>
      <c r="E4" s="80" t="s">
        <v>39</v>
      </c>
      <c r="F4" s="79">
        <f>SUM(B3*H3)</f>
        <v>4800</v>
      </c>
      <c r="G4" s="80" t="s">
        <v>33</v>
      </c>
      <c r="H4" s="81">
        <v>0.2</v>
      </c>
    </row>
    <row r="5" spans="2:8" ht="25.8" x14ac:dyDescent="0.5">
      <c r="B5" s="22">
        <v>170000</v>
      </c>
      <c r="C5" s="96" t="s">
        <v>36</v>
      </c>
      <c r="D5" s="79">
        <f>SUM(B4)</f>
        <v>70000</v>
      </c>
      <c r="E5" s="80" t="s">
        <v>39</v>
      </c>
      <c r="F5" s="79">
        <f>SUM(B4-B3)*H4+F4</f>
        <v>12400</v>
      </c>
      <c r="G5" s="80" t="s">
        <v>33</v>
      </c>
      <c r="H5" s="81">
        <v>0.27</v>
      </c>
    </row>
    <row r="6" spans="2:8" ht="25.8" x14ac:dyDescent="0.5">
      <c r="B6" s="22">
        <v>880000</v>
      </c>
      <c r="C6" s="79" t="s">
        <v>38</v>
      </c>
      <c r="D6" s="79">
        <f>SUM(B5)</f>
        <v>170000</v>
      </c>
      <c r="E6" s="80" t="s">
        <v>39</v>
      </c>
      <c r="F6" s="79">
        <f>SUM(B5-B4)*H5+F5</f>
        <v>39400</v>
      </c>
      <c r="G6" s="80" t="s">
        <v>33</v>
      </c>
      <c r="H6" s="81">
        <v>0.35</v>
      </c>
    </row>
    <row r="7" spans="2:8" ht="26.4" thickBot="1" x14ac:dyDescent="0.55000000000000004">
      <c r="B7" s="23">
        <f>SUM(B6)</f>
        <v>880000</v>
      </c>
      <c r="C7" s="82" t="s">
        <v>38</v>
      </c>
      <c r="D7" s="82">
        <f>SUM(B6)</f>
        <v>880000</v>
      </c>
      <c r="E7" s="97" t="s">
        <v>39</v>
      </c>
      <c r="F7" s="82">
        <f>SUM(B6-B5)*H6+F6</f>
        <v>287900</v>
      </c>
      <c r="G7" s="97" t="s">
        <v>33</v>
      </c>
      <c r="H7" s="83">
        <v>0.4</v>
      </c>
    </row>
    <row r="8" spans="2:8" ht="15" thickBot="1" x14ac:dyDescent="0.35"/>
    <row r="9" spans="2:8" ht="25.8" x14ac:dyDescent="0.5">
      <c r="B9" s="109" t="s">
        <v>46</v>
      </c>
      <c r="C9" s="110"/>
      <c r="D9" s="24">
        <v>1000000</v>
      </c>
    </row>
    <row r="10" spans="2:8" ht="25.8" x14ac:dyDescent="0.5">
      <c r="B10" s="111" t="s">
        <v>44</v>
      </c>
      <c r="C10" s="112"/>
      <c r="D10" s="84">
        <f>IF(D9&lt;='Gelir Vergisi Dilimleri'!B3,D9*'Gelir Vergisi Dilimleri'!H3,IF(D9&lt;='Gelir Vergisi Dilimleri'!B4,(D9-'Gelir Vergisi Dilimleri'!B3)*'Gelir Vergisi Dilimleri'!H4+'Gelir Vergisi Dilimleri'!F4,IF(D9&lt;='Gelir Vergisi Dilimleri'!B5,(D9-'Gelir Vergisi Dilimleri'!B4)*'Gelir Vergisi Dilimleri'!H5+'Gelir Vergisi Dilimleri'!F5,IF(D9&lt;='Gelir Vergisi Dilimleri'!B6,(D9-'Gelir Vergisi Dilimleri'!B5)*'Gelir Vergisi Dilimleri'!H6+'Gelir Vergisi Dilimleri'!F6,IF(D9&gt;'Gelir Vergisi Dilimleri'!B7,(D9-'Gelir Vergisi Dilimleri'!B6)*'Gelir Vergisi Dilimleri'!H7+'Gelir Vergisi Dilimleri'!F7)))))</f>
        <v>335900</v>
      </c>
    </row>
    <row r="11" spans="2:8" ht="26.4" thickBot="1" x14ac:dyDescent="0.55000000000000004">
      <c r="B11" s="113" t="s">
        <v>45</v>
      </c>
      <c r="C11" s="114"/>
      <c r="D11" s="85">
        <f>SUM(D9-D10)</f>
        <v>664100</v>
      </c>
      <c r="E11" s="14"/>
    </row>
    <row r="12" spans="2:8" x14ac:dyDescent="0.3"/>
    <row r="13" spans="2:8" ht="15" thickBot="1" x14ac:dyDescent="0.35"/>
    <row r="14" spans="2:8" ht="26.4" thickBot="1" x14ac:dyDescent="0.35">
      <c r="B14" s="118" t="s">
        <v>176</v>
      </c>
      <c r="C14" s="119"/>
      <c r="D14" s="119"/>
      <c r="E14" s="119"/>
      <c r="F14" s="120"/>
      <c r="G14" s="121"/>
      <c r="H14" s="122"/>
    </row>
    <row r="15" spans="2:8" ht="25.8" x14ac:dyDescent="0.5">
      <c r="B15" s="98">
        <v>32000</v>
      </c>
      <c r="C15" s="99" t="s">
        <v>37</v>
      </c>
      <c r="D15" s="100"/>
      <c r="E15" s="99"/>
      <c r="F15" s="100"/>
      <c r="G15" s="99"/>
      <c r="H15" s="101">
        <v>0.15</v>
      </c>
    </row>
    <row r="16" spans="2:8" ht="25.8" x14ac:dyDescent="0.5">
      <c r="B16" s="22">
        <v>70000</v>
      </c>
      <c r="C16" s="96" t="s">
        <v>36</v>
      </c>
      <c r="D16" s="79">
        <f>SUM(B15)</f>
        <v>32000</v>
      </c>
      <c r="E16" s="80" t="s">
        <v>39</v>
      </c>
      <c r="F16" s="79">
        <f>SUM(B15*H15)</f>
        <v>4800</v>
      </c>
      <c r="G16" s="80" t="s">
        <v>33</v>
      </c>
      <c r="H16" s="81">
        <v>0.2</v>
      </c>
    </row>
    <row r="17" spans="2:8" ht="25.8" x14ac:dyDescent="0.5">
      <c r="B17" s="22">
        <v>250000</v>
      </c>
      <c r="C17" s="96" t="s">
        <v>36</v>
      </c>
      <c r="D17" s="79">
        <f>SUM(B16)</f>
        <v>70000</v>
      </c>
      <c r="E17" s="80" t="s">
        <v>39</v>
      </c>
      <c r="F17" s="79">
        <f>SUM(B16-B15)*H16+F16</f>
        <v>12400</v>
      </c>
      <c r="G17" s="80" t="s">
        <v>33</v>
      </c>
      <c r="H17" s="81">
        <v>0.27</v>
      </c>
    </row>
    <row r="18" spans="2:8" ht="25.8" x14ac:dyDescent="0.5">
      <c r="B18" s="22">
        <v>880000</v>
      </c>
      <c r="C18" s="96" t="s">
        <v>36</v>
      </c>
      <c r="D18" s="79">
        <f>SUM(B17)</f>
        <v>250000</v>
      </c>
      <c r="E18" s="80" t="s">
        <v>39</v>
      </c>
      <c r="F18" s="79">
        <f>SUM(B17-B16)*H17+F17</f>
        <v>61000</v>
      </c>
      <c r="G18" s="80" t="s">
        <v>33</v>
      </c>
      <c r="H18" s="81">
        <v>0.35</v>
      </c>
    </row>
    <row r="19" spans="2:8" ht="26.4" thickBot="1" x14ac:dyDescent="0.55000000000000004">
      <c r="B19" s="23">
        <f>SUM(B18)</f>
        <v>880000</v>
      </c>
      <c r="C19" s="82" t="s">
        <v>38</v>
      </c>
      <c r="D19" s="82">
        <f>SUM(B18)</f>
        <v>880000</v>
      </c>
      <c r="E19" s="97" t="s">
        <v>39</v>
      </c>
      <c r="F19" s="82">
        <f>SUM(B18-B17)*H18+F18</f>
        <v>281500</v>
      </c>
      <c r="G19" s="97" t="s">
        <v>33</v>
      </c>
      <c r="H19" s="83">
        <v>0.4</v>
      </c>
    </row>
    <row r="20" spans="2:8" ht="15" thickBot="1" x14ac:dyDescent="0.35"/>
    <row r="21" spans="2:8" ht="25.8" x14ac:dyDescent="0.5">
      <c r="B21" s="109" t="s">
        <v>46</v>
      </c>
      <c r="C21" s="110"/>
      <c r="D21" s="24">
        <v>700000</v>
      </c>
    </row>
    <row r="22" spans="2:8" ht="25.8" x14ac:dyDescent="0.5">
      <c r="B22" s="111" t="s">
        <v>44</v>
      </c>
      <c r="C22" s="112"/>
      <c r="D22" s="84">
        <f>IF(D21&lt;='Gelir Vergisi Dilimleri'!B15,D21*'Gelir Vergisi Dilimleri'!H15,IF(D21&lt;='Gelir Vergisi Dilimleri'!B16,(D21-'Gelir Vergisi Dilimleri'!B15)*'Gelir Vergisi Dilimleri'!H16+'Gelir Vergisi Dilimleri'!F16,IF(D21&lt;='Gelir Vergisi Dilimleri'!B17,(D21-'Gelir Vergisi Dilimleri'!B16)*'Gelir Vergisi Dilimleri'!H17+'Gelir Vergisi Dilimleri'!F17,IF(D21&lt;='Gelir Vergisi Dilimleri'!B18,(D21-'Gelir Vergisi Dilimleri'!B17)*'Gelir Vergisi Dilimleri'!H18+'Gelir Vergisi Dilimleri'!F18,IF(D21&gt;'Gelir Vergisi Dilimleri'!B19,(D21-'Gelir Vergisi Dilimleri'!B18)*'Gelir Vergisi Dilimleri'!H19+'Gelir Vergisi Dilimleri'!F19)))))</f>
        <v>218500</v>
      </c>
      <c r="G22" s="3"/>
    </row>
    <row r="23" spans="2:8" ht="26.4" thickBot="1" x14ac:dyDescent="0.55000000000000004">
      <c r="B23" s="113" t="s">
        <v>45</v>
      </c>
      <c r="C23" s="114"/>
      <c r="D23" s="85">
        <f>SUM(D21-D22)</f>
        <v>481500</v>
      </c>
      <c r="G23" s="2"/>
    </row>
    <row r="24" spans="2:8" x14ac:dyDescent="0.3"/>
    <row r="1048560" ht="15" hidden="1" customHeight="1" x14ac:dyDescent="0.3"/>
    <row r="1048561" x14ac:dyDescent="0.3"/>
  </sheetData>
  <sheetProtection sheet="1" formatCells="0" formatColumns="0"/>
  <mergeCells count="8">
    <mergeCell ref="B21:C21"/>
    <mergeCell ref="B22:C22"/>
    <mergeCell ref="B23:C23"/>
    <mergeCell ref="B2:H2"/>
    <mergeCell ref="B14:H14"/>
    <mergeCell ref="B9:C9"/>
    <mergeCell ref="B10:C10"/>
    <mergeCell ref="B11:C1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D5" sqref="D5"/>
    </sheetView>
  </sheetViews>
  <sheetFormatPr defaultColWidth="0" defaultRowHeight="14.4" zeroHeight="1" x14ac:dyDescent="0.3"/>
  <cols>
    <col min="1" max="1" width="3.6640625" customWidth="1"/>
    <col min="2" max="2" width="47" customWidth="1"/>
    <col min="3" max="3" width="9.109375" customWidth="1"/>
    <col min="4" max="4" width="16" customWidth="1"/>
    <col min="5" max="5" width="13.109375" customWidth="1"/>
    <col min="6" max="6" width="12.6640625" customWidth="1"/>
    <col min="7" max="7" width="17.33203125" customWidth="1"/>
    <col min="8" max="8" width="3.6640625" customWidth="1"/>
    <col min="9" max="16384" width="9.109375" hidden="1"/>
  </cols>
  <sheetData>
    <row r="1" spans="2:7" ht="15" thickBot="1" x14ac:dyDescent="0.35"/>
    <row r="2" spans="2:7" ht="60" customHeight="1" x14ac:dyDescent="0.3">
      <c r="B2" s="125" t="s">
        <v>137</v>
      </c>
      <c r="C2" s="127" t="s">
        <v>139</v>
      </c>
      <c r="D2" s="127" t="s">
        <v>149</v>
      </c>
      <c r="E2" s="123" t="s">
        <v>155</v>
      </c>
      <c r="F2" s="124"/>
      <c r="G2" s="127" t="s">
        <v>154</v>
      </c>
    </row>
    <row r="3" spans="2:7" x14ac:dyDescent="0.3">
      <c r="B3" s="126"/>
      <c r="C3" s="128"/>
      <c r="D3" s="128"/>
      <c r="E3" s="28" t="s">
        <v>156</v>
      </c>
      <c r="F3" s="29" t="s">
        <v>32</v>
      </c>
      <c r="G3" s="128"/>
    </row>
    <row r="4" spans="2:7" ht="15" thickBot="1" x14ac:dyDescent="0.35">
      <c r="B4" s="30" t="s">
        <v>138</v>
      </c>
      <c r="C4" s="30" t="s">
        <v>140</v>
      </c>
      <c r="D4" s="30" t="s">
        <v>150</v>
      </c>
      <c r="E4" s="31" t="s">
        <v>152</v>
      </c>
      <c r="F4" s="32" t="s">
        <v>151</v>
      </c>
      <c r="G4" s="33" t="s">
        <v>153</v>
      </c>
    </row>
    <row r="5" spans="2:7" x14ac:dyDescent="0.3">
      <c r="B5" s="34" t="s">
        <v>141</v>
      </c>
      <c r="C5" s="35">
        <f>IF(B5='Kar Dağıtım Tablosu'!D25,'Kar Dağıtım Tablosu'!E25,0)</f>
        <v>0.1</v>
      </c>
      <c r="D5" s="36">
        <f>IF(B5='Kar Dağıtım Tablosu'!D25,'Kar Dağıtım Tablosu'!F25,0)</f>
        <v>527430</v>
      </c>
      <c r="E5" s="37" t="s">
        <v>165</v>
      </c>
      <c r="F5" s="36">
        <f>IF(E5="Var",D5*15%,0)</f>
        <v>0</v>
      </c>
      <c r="G5" s="38">
        <f>SUM(D5-F5)</f>
        <v>527430</v>
      </c>
    </row>
    <row r="6" spans="2:7" x14ac:dyDescent="0.3">
      <c r="B6" s="39" t="s">
        <v>142</v>
      </c>
      <c r="C6" s="40">
        <f>IF(B6='Kar Dağıtım Tablosu'!D26,'Kar Dağıtım Tablosu'!E26,0)</f>
        <v>0.1</v>
      </c>
      <c r="D6" s="41">
        <f>IF(B6='Kar Dağıtım Tablosu'!D26,'Kar Dağıtım Tablosu'!F26,0)</f>
        <v>527430</v>
      </c>
      <c r="E6" s="42" t="s">
        <v>165</v>
      </c>
      <c r="F6" s="41">
        <f>IF(E6="Var",D6*15%,0)</f>
        <v>0</v>
      </c>
      <c r="G6" s="43">
        <f t="shared" ref="G6:G12" si="0">SUM(D6-F6)</f>
        <v>527430</v>
      </c>
    </row>
    <row r="7" spans="2:7" x14ac:dyDescent="0.3">
      <c r="B7" s="39" t="s">
        <v>143</v>
      </c>
      <c r="C7" s="40">
        <f>IF(B7='Kar Dağıtım Tablosu'!D27,'Kar Dağıtım Tablosu'!E27,0)</f>
        <v>0.04</v>
      </c>
      <c r="D7" s="41">
        <f>IF(B7='Kar Dağıtım Tablosu'!D27,'Kar Dağıtım Tablosu'!F27,0)</f>
        <v>210972</v>
      </c>
      <c r="E7" s="42" t="s">
        <v>165</v>
      </c>
      <c r="F7" s="41">
        <f t="shared" ref="F7:F12" si="1">IF(E7="Var",D7*15%,0)</f>
        <v>0</v>
      </c>
      <c r="G7" s="43">
        <f t="shared" si="0"/>
        <v>210972</v>
      </c>
    </row>
    <row r="8" spans="2:7" x14ac:dyDescent="0.3">
      <c r="B8" s="39" t="s">
        <v>145</v>
      </c>
      <c r="C8" s="40">
        <f>IF(B8='Kar Dağıtım Tablosu'!D29,'Kar Dağıtım Tablosu'!E29,0)</f>
        <v>0.2</v>
      </c>
      <c r="D8" s="41">
        <f>IF(B8='Kar Dağıtım Tablosu'!D29,'Kar Dağıtım Tablosu'!F29,0)</f>
        <v>1054860</v>
      </c>
      <c r="E8" s="42" t="s">
        <v>166</v>
      </c>
      <c r="F8" s="41">
        <f t="shared" si="1"/>
        <v>158229</v>
      </c>
      <c r="G8" s="43">
        <f t="shared" si="0"/>
        <v>896631</v>
      </c>
    </row>
    <row r="9" spans="2:7" x14ac:dyDescent="0.3">
      <c r="B9" s="39" t="s">
        <v>144</v>
      </c>
      <c r="C9" s="40">
        <f>IF(B9='Kar Dağıtım Tablosu'!D30,'Kar Dağıtım Tablosu'!E30,0)</f>
        <v>0.17</v>
      </c>
      <c r="D9" s="41">
        <f>IF(B9='Kar Dağıtım Tablosu'!D30,'Kar Dağıtım Tablosu'!F30,0)</f>
        <v>896631.00000000012</v>
      </c>
      <c r="E9" s="42" t="s">
        <v>166</v>
      </c>
      <c r="F9" s="41">
        <f t="shared" si="1"/>
        <v>134494.65000000002</v>
      </c>
      <c r="G9" s="43">
        <f t="shared" si="0"/>
        <v>762136.35000000009</v>
      </c>
    </row>
    <row r="10" spans="2:7" x14ac:dyDescent="0.3">
      <c r="B10" s="39" t="s">
        <v>146</v>
      </c>
      <c r="C10" s="40">
        <f>IF(B10='Kar Dağıtım Tablosu'!D31,'Kar Dağıtım Tablosu'!E31,0)</f>
        <v>0.16</v>
      </c>
      <c r="D10" s="41">
        <f>IF(B10='Kar Dağıtım Tablosu'!D31,'Kar Dağıtım Tablosu'!F31,0)</f>
        <v>843888</v>
      </c>
      <c r="E10" s="42" t="s">
        <v>166</v>
      </c>
      <c r="F10" s="41">
        <f t="shared" si="1"/>
        <v>126583.2</v>
      </c>
      <c r="G10" s="43">
        <f t="shared" si="0"/>
        <v>717304.8</v>
      </c>
    </row>
    <row r="11" spans="2:7" x14ac:dyDescent="0.3">
      <c r="B11" s="39" t="s">
        <v>147</v>
      </c>
      <c r="C11" s="40">
        <f>IF(B11='Kar Dağıtım Tablosu'!D32,'Kar Dağıtım Tablosu'!E32,0)</f>
        <v>0.15</v>
      </c>
      <c r="D11" s="41">
        <f>IF(B11='Kar Dağıtım Tablosu'!D32,'Kar Dağıtım Tablosu'!F32,0)</f>
        <v>791145</v>
      </c>
      <c r="E11" s="42" t="s">
        <v>166</v>
      </c>
      <c r="F11" s="41">
        <f t="shared" si="1"/>
        <v>118671.75</v>
      </c>
      <c r="G11" s="43">
        <f t="shared" si="0"/>
        <v>672473.25</v>
      </c>
    </row>
    <row r="12" spans="2:7" ht="15" thickBot="1" x14ac:dyDescent="0.35">
      <c r="B12" s="44" t="s">
        <v>148</v>
      </c>
      <c r="C12" s="45">
        <f>IF(B12='Kar Dağıtım Tablosu'!D33,'Kar Dağıtım Tablosu'!E33,0)</f>
        <v>0.08</v>
      </c>
      <c r="D12" s="41">
        <f>IF(B12='Kar Dağıtım Tablosu'!D33,'Kar Dağıtım Tablosu'!F33,0)</f>
        <v>421944</v>
      </c>
      <c r="E12" s="46" t="s">
        <v>166</v>
      </c>
      <c r="F12" s="41">
        <f t="shared" si="1"/>
        <v>63291.6</v>
      </c>
      <c r="G12" s="47">
        <f t="shared" si="0"/>
        <v>358652.4</v>
      </c>
    </row>
    <row r="13" spans="2:7" ht="15" thickBot="1" x14ac:dyDescent="0.35">
      <c r="B13" s="48" t="s">
        <v>35</v>
      </c>
      <c r="C13" s="49">
        <f>SUM(C5:C12)</f>
        <v>1.0000000000000002</v>
      </c>
      <c r="D13" s="50">
        <f>SUM(D5:D12)</f>
        <v>5274300</v>
      </c>
      <c r="E13" s="51"/>
      <c r="F13" s="50">
        <f>SUM(F5:F12)</f>
        <v>601270.20000000007</v>
      </c>
      <c r="G13" s="50">
        <f>SUM(G5:G12)</f>
        <v>4673029.8000000007</v>
      </c>
    </row>
    <row r="14" spans="2:7" x14ac:dyDescent="0.3"/>
  </sheetData>
  <sheetProtection sheet="1" objects="1" scenarios="1" formatColumns="0" formatRows="0"/>
  <dataConsolidate/>
  <mergeCells count="5">
    <mergeCell ref="E2:F2"/>
    <mergeCell ref="B2:B3"/>
    <mergeCell ref="C2:C3"/>
    <mergeCell ref="D2:D3"/>
    <mergeCell ref="G2:G3"/>
  </mergeCells>
  <dataValidations count="1">
    <dataValidation type="list" allowBlank="1" showInputMessage="1" showErrorMessage="1" sqref="E5:E12" xr:uid="{00000000-0002-0000-0200-000000000000}">
      <formula1>"Var,Yok"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9"/>
  <sheetViews>
    <sheetView topLeftCell="A4" zoomScale="80" zoomScaleNormal="80" workbookViewId="0">
      <selection activeCell="A16" sqref="A16"/>
    </sheetView>
  </sheetViews>
  <sheetFormatPr defaultColWidth="0" defaultRowHeight="14.4" zeroHeight="1" x14ac:dyDescent="0.3"/>
  <cols>
    <col min="1" max="1" width="2.44140625" customWidth="1"/>
    <col min="2" max="2" width="2.6640625" customWidth="1"/>
    <col min="3" max="3" width="28.33203125" customWidth="1"/>
    <col min="4" max="4" width="11.109375" bestFit="1" customWidth="1"/>
    <col min="5" max="5" width="20.33203125" bestFit="1" customWidth="1"/>
    <col min="6" max="6" width="10" bestFit="1" customWidth="1"/>
    <col min="7" max="7" width="20.33203125" bestFit="1" customWidth="1"/>
    <col min="8" max="8" width="16.5546875" bestFit="1" customWidth="1"/>
    <col min="9" max="9" width="20.33203125" bestFit="1" customWidth="1"/>
    <col min="10" max="12" width="18.109375" bestFit="1" customWidth="1"/>
    <col min="13" max="13" width="17.109375" bestFit="1" customWidth="1"/>
    <col min="14" max="14" width="20.33203125" bestFit="1" customWidth="1"/>
    <col min="15" max="15" width="2.6640625" customWidth="1"/>
    <col min="16" max="16" width="2.44140625" customWidth="1"/>
    <col min="17" max="16384" width="9.109375" hidden="1"/>
  </cols>
  <sheetData>
    <row r="1" spans="2:15" ht="15.75" customHeight="1" thickBot="1" x14ac:dyDescent="0.35"/>
    <row r="2" spans="2:15" ht="19.5" customHeight="1" thickTop="1" thickBot="1" x14ac:dyDescent="0.3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ht="26.25" customHeight="1" thickBot="1" x14ac:dyDescent="0.55000000000000004">
      <c r="B3" s="8"/>
      <c r="C3" s="102" t="s">
        <v>31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  <c r="O3" s="9"/>
    </row>
    <row r="4" spans="2:15" ht="26.25" customHeight="1" thickBot="1" x14ac:dyDescent="0.35"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</row>
    <row r="5" spans="2:15" ht="26.25" customHeight="1" x14ac:dyDescent="0.3">
      <c r="B5" s="8"/>
      <c r="C5" s="133" t="s">
        <v>21</v>
      </c>
      <c r="D5" s="131" t="s">
        <v>41</v>
      </c>
      <c r="E5" s="135" t="s">
        <v>19</v>
      </c>
      <c r="F5" s="131" t="s">
        <v>34</v>
      </c>
      <c r="G5" s="131"/>
      <c r="H5" s="131" t="s">
        <v>170</v>
      </c>
      <c r="I5" s="131" t="s">
        <v>169</v>
      </c>
      <c r="J5" s="131" t="s">
        <v>20</v>
      </c>
      <c r="K5" s="131" t="s">
        <v>22</v>
      </c>
      <c r="L5" s="131" t="s">
        <v>23</v>
      </c>
      <c r="M5" s="129" t="s">
        <v>24</v>
      </c>
      <c r="N5" s="129" t="s">
        <v>174</v>
      </c>
      <c r="O5" s="9"/>
    </row>
    <row r="6" spans="2:15" ht="26.25" customHeight="1" thickBot="1" x14ac:dyDescent="0.35">
      <c r="B6" s="8"/>
      <c r="C6" s="134"/>
      <c r="D6" s="132"/>
      <c r="E6" s="136"/>
      <c r="F6" s="70" t="s">
        <v>42</v>
      </c>
      <c r="G6" s="70" t="s">
        <v>32</v>
      </c>
      <c r="H6" s="132"/>
      <c r="I6" s="132"/>
      <c r="J6" s="132"/>
      <c r="K6" s="132"/>
      <c r="L6" s="132"/>
      <c r="M6" s="130"/>
      <c r="N6" s="130"/>
      <c r="O6" s="9"/>
    </row>
    <row r="7" spans="2:15" ht="26.25" customHeight="1" x14ac:dyDescent="0.35">
      <c r="B7" s="8"/>
      <c r="C7" s="18" t="s">
        <v>167</v>
      </c>
      <c r="D7" s="19">
        <v>0.1</v>
      </c>
      <c r="E7" s="71">
        <f>SUM('Kar Dağıtım Tablosu'!$F$24*'Ortakların Kar Payı'!D7)</f>
        <v>527430</v>
      </c>
      <c r="F7" s="19">
        <v>0.5</v>
      </c>
      <c r="G7" s="71">
        <f t="shared" ref="G7:G16" si="0">SUM(E7*F7)</f>
        <v>263715</v>
      </c>
      <c r="H7" s="68" t="s">
        <v>171</v>
      </c>
      <c r="I7" s="71">
        <f t="shared" ref="I7:I11" si="1">IF(H7="Evet",E7-G7,0)</f>
        <v>0</v>
      </c>
      <c r="J7" s="72">
        <f>IF(I7&lt;='Gelir Vergisi Dilimleri'!$B$3,I7*'Gelir Vergisi Dilimleri'!$H$3,IF(I7&lt;='Gelir Vergisi Dilimleri'!$B$4,(I7-'Gelir Vergisi Dilimleri'!$B$3)*'Gelir Vergisi Dilimleri'!$H$4+'Gelir Vergisi Dilimleri'!$F$4,IF(I7&lt;='Gelir Vergisi Dilimleri'!$B$5,(I7-'Gelir Vergisi Dilimleri'!$B$4)*'Gelir Vergisi Dilimleri'!$H$5+'Gelir Vergisi Dilimleri'!$F$5,IF(I7&lt;='Gelir Vergisi Dilimleri'!$B$6,(I7-'Gelir Vergisi Dilimleri'!$B$5)*'Gelir Vergisi Dilimleri'!$H$6+'Gelir Vergisi Dilimleri'!$F$6,IF(I7&gt;'Gelir Vergisi Dilimleri'!$B$6,(I7-'Gelir Vergisi Dilimleri'!$B$6)*'Gelir Vergisi Dilimleri'!$H$7+'Gelir Vergisi Dilimleri'!$F$7)))))</f>
        <v>0</v>
      </c>
      <c r="K7" s="71">
        <f>IF(H7="Evet",E7*'Kar Dağıtım Tablosu'!$E$35,0)</f>
        <v>0</v>
      </c>
      <c r="L7" s="71">
        <f t="shared" ref="L7:L16" si="2">IF(J7&gt;K7,(J7-K7),0)</f>
        <v>0</v>
      </c>
      <c r="M7" s="73">
        <f t="shared" ref="M7:M16" si="3">IF(K7&gt;J7,(K7-J7),0)</f>
        <v>0</v>
      </c>
      <c r="N7" s="73">
        <f>SUM(E7+M7)-(J7)</f>
        <v>527430</v>
      </c>
      <c r="O7" s="9"/>
    </row>
    <row r="8" spans="2:15" ht="26.25" customHeight="1" x14ac:dyDescent="0.35">
      <c r="B8" s="8"/>
      <c r="C8" s="20" t="s">
        <v>168</v>
      </c>
      <c r="D8" s="21">
        <v>0.1</v>
      </c>
      <c r="E8" s="71">
        <f>SUM('Kar Dağıtım Tablosu'!$F$24*'Ortakların Kar Payı'!D8)</f>
        <v>527430</v>
      </c>
      <c r="F8" s="21">
        <v>0.5</v>
      </c>
      <c r="G8" s="74">
        <f t="shared" si="0"/>
        <v>263715</v>
      </c>
      <c r="H8" s="69" t="s">
        <v>171</v>
      </c>
      <c r="I8" s="71">
        <f t="shared" si="1"/>
        <v>0</v>
      </c>
      <c r="J8" s="72">
        <f>IF(I8&lt;='Gelir Vergisi Dilimleri'!$B$3,I8*'Gelir Vergisi Dilimleri'!$H$3,IF(I8&lt;='Gelir Vergisi Dilimleri'!$B$4,(I8-'Gelir Vergisi Dilimleri'!$B$3)*'Gelir Vergisi Dilimleri'!$H$4+'Gelir Vergisi Dilimleri'!$F$4,IF(I8&lt;='Gelir Vergisi Dilimleri'!$B$5,(I8-'Gelir Vergisi Dilimleri'!$B$4)*'Gelir Vergisi Dilimleri'!$H$5+'Gelir Vergisi Dilimleri'!$F$5,IF(I8&lt;='Gelir Vergisi Dilimleri'!$B$6,(I8-'Gelir Vergisi Dilimleri'!$B$5)*'Gelir Vergisi Dilimleri'!$H$6+'Gelir Vergisi Dilimleri'!$F$6,IF(I8&gt;'Gelir Vergisi Dilimleri'!$B$6,(I8-'Gelir Vergisi Dilimleri'!$B$6)*'Gelir Vergisi Dilimleri'!$H$7+'Gelir Vergisi Dilimleri'!$F$7)))))</f>
        <v>0</v>
      </c>
      <c r="K8" s="71">
        <f>IF(H8="Evet",E8*'Kar Dağıtım Tablosu'!$E$35,0)</f>
        <v>0</v>
      </c>
      <c r="L8" s="74">
        <f t="shared" si="2"/>
        <v>0</v>
      </c>
      <c r="M8" s="55">
        <f t="shared" si="3"/>
        <v>0</v>
      </c>
      <c r="N8" s="73">
        <f t="shared" ref="N8:N16" si="4">SUM(E8+M8)-(J8)</f>
        <v>527430</v>
      </c>
      <c r="O8" s="9"/>
    </row>
    <row r="9" spans="2:15" ht="26.25" customHeight="1" x14ac:dyDescent="0.35">
      <c r="B9" s="8"/>
      <c r="C9" s="20" t="s">
        <v>173</v>
      </c>
      <c r="D9" s="21">
        <v>0.04</v>
      </c>
      <c r="E9" s="71">
        <f>SUM('Kar Dağıtım Tablosu'!$F$24*'Ortakların Kar Payı'!D9)</f>
        <v>210972</v>
      </c>
      <c r="F9" s="21">
        <v>0.5</v>
      </c>
      <c r="G9" s="74">
        <f t="shared" si="0"/>
        <v>105486</v>
      </c>
      <c r="H9" s="69" t="s">
        <v>171</v>
      </c>
      <c r="I9" s="71">
        <f t="shared" si="1"/>
        <v>0</v>
      </c>
      <c r="J9" s="72">
        <f>IF(I9&lt;='Gelir Vergisi Dilimleri'!$B$3,I9*'Gelir Vergisi Dilimleri'!$H$3,IF(I9&lt;='Gelir Vergisi Dilimleri'!$B$4,(I9-'Gelir Vergisi Dilimleri'!$B$3)*'Gelir Vergisi Dilimleri'!$H$4+'Gelir Vergisi Dilimleri'!$F$4,IF(I9&lt;='Gelir Vergisi Dilimleri'!$B$5,(I9-'Gelir Vergisi Dilimleri'!$B$4)*'Gelir Vergisi Dilimleri'!$H$5+'Gelir Vergisi Dilimleri'!$F$5,IF(I9&lt;='Gelir Vergisi Dilimleri'!$B$6,(I9-'Gelir Vergisi Dilimleri'!$B$5)*'Gelir Vergisi Dilimleri'!$H$6+'Gelir Vergisi Dilimleri'!$F$6,IF(I9&gt;'Gelir Vergisi Dilimleri'!$B$6,(I9-'Gelir Vergisi Dilimleri'!$B$6)*'Gelir Vergisi Dilimleri'!$H$7+'Gelir Vergisi Dilimleri'!$F$7)))))</f>
        <v>0</v>
      </c>
      <c r="K9" s="71">
        <f>IF(H9="Evet",E9*'Kar Dağıtım Tablosu'!$E$35,0)</f>
        <v>0</v>
      </c>
      <c r="L9" s="74">
        <f t="shared" si="2"/>
        <v>0</v>
      </c>
      <c r="M9" s="55">
        <f t="shared" si="3"/>
        <v>0</v>
      </c>
      <c r="N9" s="73">
        <f t="shared" si="4"/>
        <v>210972</v>
      </c>
      <c r="O9" s="9"/>
    </row>
    <row r="10" spans="2:15" ht="26.25" customHeight="1" x14ac:dyDescent="0.35">
      <c r="B10" s="8"/>
      <c r="C10" s="20" t="s">
        <v>18</v>
      </c>
      <c r="D10" s="21">
        <v>0.2</v>
      </c>
      <c r="E10" s="71">
        <f>SUM('Kar Dağıtım Tablosu'!$F$24*'Ortakların Kar Payı'!D10)</f>
        <v>1054860</v>
      </c>
      <c r="F10" s="21">
        <v>0.5</v>
      </c>
      <c r="G10" s="74">
        <f t="shared" si="0"/>
        <v>527430</v>
      </c>
      <c r="H10" s="69" t="s">
        <v>172</v>
      </c>
      <c r="I10" s="71">
        <f t="shared" si="1"/>
        <v>527430</v>
      </c>
      <c r="J10" s="72">
        <f>IF(I10&lt;='Gelir Vergisi Dilimleri'!$B$3,I10*'Gelir Vergisi Dilimleri'!$H$3,IF(I10&lt;='Gelir Vergisi Dilimleri'!$B$4,(I10-'Gelir Vergisi Dilimleri'!$B$3)*'Gelir Vergisi Dilimleri'!$H$4+'Gelir Vergisi Dilimleri'!$F$4,IF(I10&lt;='Gelir Vergisi Dilimleri'!$B$5,(I10-'Gelir Vergisi Dilimleri'!$B$4)*'Gelir Vergisi Dilimleri'!$H$5+'Gelir Vergisi Dilimleri'!$F$5,IF(I10&lt;='Gelir Vergisi Dilimleri'!$B$6,(I10-'Gelir Vergisi Dilimleri'!$B$5)*'Gelir Vergisi Dilimleri'!$H$6+'Gelir Vergisi Dilimleri'!$F$6,IF(I10&gt;'Gelir Vergisi Dilimleri'!$B$6,(I10-'Gelir Vergisi Dilimleri'!$B$6)*'Gelir Vergisi Dilimleri'!$H$7+'Gelir Vergisi Dilimleri'!$F$7)))))</f>
        <v>164500.5</v>
      </c>
      <c r="K10" s="71">
        <f>IF(H10="Evet",E10*'Kar Dağıtım Tablosu'!$E$35,0)</f>
        <v>158229</v>
      </c>
      <c r="L10" s="74">
        <f t="shared" si="2"/>
        <v>6271.5</v>
      </c>
      <c r="M10" s="55">
        <f t="shared" si="3"/>
        <v>0</v>
      </c>
      <c r="N10" s="73">
        <f t="shared" si="4"/>
        <v>890359.5</v>
      </c>
      <c r="O10" s="9"/>
    </row>
    <row r="11" spans="2:15" ht="26.25" customHeight="1" x14ac:dyDescent="0.35">
      <c r="B11" s="8"/>
      <c r="C11" s="20" t="s">
        <v>25</v>
      </c>
      <c r="D11" s="21">
        <v>0.17</v>
      </c>
      <c r="E11" s="71">
        <f>SUM('Kar Dağıtım Tablosu'!$F$24*'Ortakların Kar Payı'!D11)</f>
        <v>896631.00000000012</v>
      </c>
      <c r="F11" s="21">
        <v>0.5</v>
      </c>
      <c r="G11" s="74">
        <f t="shared" si="0"/>
        <v>448315.50000000006</v>
      </c>
      <c r="H11" s="69" t="s">
        <v>172</v>
      </c>
      <c r="I11" s="71">
        <f t="shared" si="1"/>
        <v>448315.50000000006</v>
      </c>
      <c r="J11" s="72">
        <f>IF(I11&lt;='Gelir Vergisi Dilimleri'!$B$3,I11*'Gelir Vergisi Dilimleri'!$H$3,IF(I11&lt;='Gelir Vergisi Dilimleri'!$B$4,(I11-'Gelir Vergisi Dilimleri'!$B$3)*'Gelir Vergisi Dilimleri'!$H$4+'Gelir Vergisi Dilimleri'!$F$4,IF(I11&lt;='Gelir Vergisi Dilimleri'!$B$5,(I11-'Gelir Vergisi Dilimleri'!$B$4)*'Gelir Vergisi Dilimleri'!$H$5+'Gelir Vergisi Dilimleri'!$F$5,IF(I11&lt;='Gelir Vergisi Dilimleri'!$B$6,(I11-'Gelir Vergisi Dilimleri'!$B$5)*'Gelir Vergisi Dilimleri'!$H$6+'Gelir Vergisi Dilimleri'!$F$6,IF(I11&gt;'Gelir Vergisi Dilimleri'!$B$6,(I11-'Gelir Vergisi Dilimleri'!$B$6)*'Gelir Vergisi Dilimleri'!$H$7+'Gelir Vergisi Dilimleri'!$F$7)))))</f>
        <v>136810.42500000002</v>
      </c>
      <c r="K11" s="71">
        <f>IF(H11="Evet",E11*'Kar Dağıtım Tablosu'!$E$35,0)</f>
        <v>134494.65000000002</v>
      </c>
      <c r="L11" s="74">
        <f t="shared" si="2"/>
        <v>2315.7749999999942</v>
      </c>
      <c r="M11" s="55">
        <f t="shared" si="3"/>
        <v>0</v>
      </c>
      <c r="N11" s="73">
        <f>SUM(E11+M11)-(J11)</f>
        <v>759820.57500000007</v>
      </c>
      <c r="O11" s="9"/>
    </row>
    <row r="12" spans="2:15" ht="26.25" customHeight="1" x14ac:dyDescent="0.35">
      <c r="B12" s="8"/>
      <c r="C12" s="20" t="s">
        <v>26</v>
      </c>
      <c r="D12" s="21">
        <v>0.16</v>
      </c>
      <c r="E12" s="71">
        <f>SUM('Kar Dağıtım Tablosu'!$F$24*'Ortakların Kar Payı'!D12)</f>
        <v>843888</v>
      </c>
      <c r="F12" s="21">
        <v>0.5</v>
      </c>
      <c r="G12" s="74">
        <f t="shared" si="0"/>
        <v>421944</v>
      </c>
      <c r="H12" s="69" t="s">
        <v>172</v>
      </c>
      <c r="I12" s="71">
        <f t="shared" ref="I11:I13" si="5">IF(H12="Evet",E12-G12,0)</f>
        <v>421944</v>
      </c>
      <c r="J12" s="72">
        <f>IF(I12&lt;='Gelir Vergisi Dilimleri'!$B$3,I12*'Gelir Vergisi Dilimleri'!$H$3,IF(I12&lt;='Gelir Vergisi Dilimleri'!$B$4,(I12-'Gelir Vergisi Dilimleri'!$B$3)*'Gelir Vergisi Dilimleri'!$H$4+'Gelir Vergisi Dilimleri'!$F$4,IF(I12&lt;='Gelir Vergisi Dilimleri'!$B$5,(I12-'Gelir Vergisi Dilimleri'!$B$4)*'Gelir Vergisi Dilimleri'!$H$5+'Gelir Vergisi Dilimleri'!$F$5,IF(I12&lt;='Gelir Vergisi Dilimleri'!$B$6,(I12-'Gelir Vergisi Dilimleri'!$B$5)*'Gelir Vergisi Dilimleri'!$H$6+'Gelir Vergisi Dilimleri'!$F$6,IF(I12&gt;'Gelir Vergisi Dilimleri'!$B$6,(I12-'Gelir Vergisi Dilimleri'!$B$6)*'Gelir Vergisi Dilimleri'!$H$7+'Gelir Vergisi Dilimleri'!$F$7)))))</f>
        <v>127580.4</v>
      </c>
      <c r="K12" s="71">
        <f>IF(H12="Evet",E12*'Kar Dağıtım Tablosu'!$E$35,0)</f>
        <v>126583.2</v>
      </c>
      <c r="L12" s="74">
        <f t="shared" si="2"/>
        <v>997.19999999999709</v>
      </c>
      <c r="M12" s="55">
        <f t="shared" si="3"/>
        <v>0</v>
      </c>
      <c r="N12" s="73">
        <f t="shared" si="4"/>
        <v>716307.6</v>
      </c>
      <c r="O12" s="9"/>
    </row>
    <row r="13" spans="2:15" ht="26.25" customHeight="1" x14ac:dyDescent="0.35">
      <c r="B13" s="8"/>
      <c r="C13" s="20" t="s">
        <v>27</v>
      </c>
      <c r="D13" s="21">
        <v>0.15</v>
      </c>
      <c r="E13" s="71">
        <f>SUM('Kar Dağıtım Tablosu'!$F$24*'Ortakların Kar Payı'!D13)</f>
        <v>791145</v>
      </c>
      <c r="F13" s="21">
        <v>0.5</v>
      </c>
      <c r="G13" s="74">
        <f t="shared" si="0"/>
        <v>395572.5</v>
      </c>
      <c r="H13" s="69" t="s">
        <v>172</v>
      </c>
      <c r="I13" s="71">
        <f t="shared" si="5"/>
        <v>395572.5</v>
      </c>
      <c r="J13" s="72">
        <f>IF(I13&lt;='Gelir Vergisi Dilimleri'!$B$3,I13*'Gelir Vergisi Dilimleri'!$H$3,IF(I13&lt;='Gelir Vergisi Dilimleri'!$B$4,(I13-'Gelir Vergisi Dilimleri'!$B$3)*'Gelir Vergisi Dilimleri'!$H$4+'Gelir Vergisi Dilimleri'!$F$4,IF(I13&lt;='Gelir Vergisi Dilimleri'!$B$5,(I13-'Gelir Vergisi Dilimleri'!$B$4)*'Gelir Vergisi Dilimleri'!$H$5+'Gelir Vergisi Dilimleri'!$F$5,IF(I13&lt;='Gelir Vergisi Dilimleri'!$B$6,(I13-'Gelir Vergisi Dilimleri'!$B$5)*'Gelir Vergisi Dilimleri'!$H$6+'Gelir Vergisi Dilimleri'!$F$6,IF(I13&gt;'Gelir Vergisi Dilimleri'!$B$6,(I13-'Gelir Vergisi Dilimleri'!$B$6)*'Gelir Vergisi Dilimleri'!$H$7+'Gelir Vergisi Dilimleri'!$F$7)))))</f>
        <v>118350.375</v>
      </c>
      <c r="K13" s="71">
        <f>IF(H13="Evet",E13*'Kar Dağıtım Tablosu'!$E$35,0)</f>
        <v>118671.75</v>
      </c>
      <c r="L13" s="74">
        <f t="shared" si="2"/>
        <v>0</v>
      </c>
      <c r="M13" s="55">
        <f t="shared" si="3"/>
        <v>321.375</v>
      </c>
      <c r="N13" s="73">
        <f>SUM(E13+M13)-(J13)</f>
        <v>673116</v>
      </c>
      <c r="O13" s="9"/>
    </row>
    <row r="14" spans="2:15" ht="26.25" customHeight="1" x14ac:dyDescent="0.35">
      <c r="B14" s="8"/>
      <c r="C14" s="20" t="s">
        <v>28</v>
      </c>
      <c r="D14" s="21">
        <v>0.08</v>
      </c>
      <c r="E14" s="71">
        <f>SUM('Kar Dağıtım Tablosu'!$F$24*'Ortakların Kar Payı'!D14)</f>
        <v>421944</v>
      </c>
      <c r="F14" s="21">
        <v>0.5</v>
      </c>
      <c r="G14" s="74">
        <f t="shared" si="0"/>
        <v>210972</v>
      </c>
      <c r="H14" s="69" t="s">
        <v>172</v>
      </c>
      <c r="I14" s="71">
        <f>IF(H14="Evet",E14-G14,0)</f>
        <v>210972</v>
      </c>
      <c r="J14" s="72">
        <f>IF(I14&lt;='Gelir Vergisi Dilimleri'!$B$3,I14*'Gelir Vergisi Dilimleri'!$H$3,IF(I14&lt;='Gelir Vergisi Dilimleri'!$B$4,(I14-'Gelir Vergisi Dilimleri'!$B$3)*'Gelir Vergisi Dilimleri'!$H$4+'Gelir Vergisi Dilimleri'!$F$4,IF(I14&lt;='Gelir Vergisi Dilimleri'!$B$5,(I14-'Gelir Vergisi Dilimleri'!$B$4)*'Gelir Vergisi Dilimleri'!$H$5+'Gelir Vergisi Dilimleri'!$F$5,IF(I14&lt;='Gelir Vergisi Dilimleri'!$B$6,(I14-'Gelir Vergisi Dilimleri'!$B$5)*'Gelir Vergisi Dilimleri'!$H$6+'Gelir Vergisi Dilimleri'!$F$6,IF(I14&gt;'Gelir Vergisi Dilimleri'!$B$6,(I14-'Gelir Vergisi Dilimleri'!$B$6)*'Gelir Vergisi Dilimleri'!$H$7+'Gelir Vergisi Dilimleri'!$F$7)))))</f>
        <v>53740.2</v>
      </c>
      <c r="K14" s="71">
        <f>IF(H14="Evet",E14*'Kar Dağıtım Tablosu'!$E$35,0)</f>
        <v>63291.6</v>
      </c>
      <c r="L14" s="74">
        <f t="shared" si="2"/>
        <v>0</v>
      </c>
      <c r="M14" s="55">
        <f t="shared" si="3"/>
        <v>9551.4000000000015</v>
      </c>
      <c r="N14" s="73">
        <f t="shared" si="4"/>
        <v>377755.2</v>
      </c>
      <c r="O14" s="9"/>
    </row>
    <row r="15" spans="2:15" ht="26.25" customHeight="1" x14ac:dyDescent="0.35">
      <c r="B15" s="8"/>
      <c r="C15" s="20" t="s">
        <v>29</v>
      </c>
      <c r="D15" s="21">
        <v>0</v>
      </c>
      <c r="E15" s="71">
        <f>SUM('Kar Dağıtım Tablosu'!$F$24*'Ortakların Kar Payı'!D15)</f>
        <v>0</v>
      </c>
      <c r="F15" s="21">
        <v>0.5</v>
      </c>
      <c r="G15" s="74">
        <f t="shared" si="0"/>
        <v>0</v>
      </c>
      <c r="H15" s="69" t="s">
        <v>172</v>
      </c>
      <c r="I15" s="71">
        <f>IF(H15="Evet",E15-G15,0)</f>
        <v>0</v>
      </c>
      <c r="J15" s="72">
        <f>IF(I15&lt;='Gelir Vergisi Dilimleri'!$B$3,I15*'Gelir Vergisi Dilimleri'!$H$3,IF(I15&lt;='Gelir Vergisi Dilimleri'!$B$4,(I15-'Gelir Vergisi Dilimleri'!$B$3)*'Gelir Vergisi Dilimleri'!$H$4+'Gelir Vergisi Dilimleri'!$F$4,IF(I15&lt;='Gelir Vergisi Dilimleri'!$B$5,(I15-'Gelir Vergisi Dilimleri'!$B$4)*'Gelir Vergisi Dilimleri'!$H$5+'Gelir Vergisi Dilimleri'!$F$5,IF(I15&lt;='Gelir Vergisi Dilimleri'!$B$6,(I15-'Gelir Vergisi Dilimleri'!$B$5)*'Gelir Vergisi Dilimleri'!$H$6+'Gelir Vergisi Dilimleri'!$F$6,IF(I15&gt;'Gelir Vergisi Dilimleri'!$B$6,(I15-'Gelir Vergisi Dilimleri'!$B$6)*'Gelir Vergisi Dilimleri'!$H$7+'Gelir Vergisi Dilimleri'!$F$7)))))</f>
        <v>0</v>
      </c>
      <c r="K15" s="71">
        <f>IF(H15="Evet",E15*'Kar Dağıtım Tablosu'!$E$35,0)</f>
        <v>0</v>
      </c>
      <c r="L15" s="74">
        <f t="shared" si="2"/>
        <v>0</v>
      </c>
      <c r="M15" s="55">
        <f t="shared" si="3"/>
        <v>0</v>
      </c>
      <c r="N15" s="73">
        <f>SUM(E15+M15)-(J15)</f>
        <v>0</v>
      </c>
      <c r="O15" s="9"/>
    </row>
    <row r="16" spans="2:15" ht="26.25" customHeight="1" x14ac:dyDescent="0.35">
      <c r="B16" s="8"/>
      <c r="C16" s="20" t="s">
        <v>30</v>
      </c>
      <c r="D16" s="21">
        <v>0</v>
      </c>
      <c r="E16" s="71">
        <f>SUM('Kar Dağıtım Tablosu'!$F$24*'Ortakların Kar Payı'!D16)</f>
        <v>0</v>
      </c>
      <c r="F16" s="21">
        <v>0.5</v>
      </c>
      <c r="G16" s="74">
        <f t="shared" si="0"/>
        <v>0</v>
      </c>
      <c r="H16" s="69" t="s">
        <v>172</v>
      </c>
      <c r="I16" s="71">
        <f t="shared" ref="I16" si="6">IF(H16="Evet",E16-G16,0)</f>
        <v>0</v>
      </c>
      <c r="J16" s="72">
        <f>IF(I16&lt;='Gelir Vergisi Dilimleri'!$B$3,I16*'Gelir Vergisi Dilimleri'!$H$3,IF(I16&lt;='Gelir Vergisi Dilimleri'!$B$4,(I16-'Gelir Vergisi Dilimleri'!$B$3)*'Gelir Vergisi Dilimleri'!$H$4+'Gelir Vergisi Dilimleri'!$F$4,IF(I16&lt;='Gelir Vergisi Dilimleri'!$B$5,(I16-'Gelir Vergisi Dilimleri'!$B$4)*'Gelir Vergisi Dilimleri'!$H$5+'Gelir Vergisi Dilimleri'!$F$5,IF(I16&lt;='Gelir Vergisi Dilimleri'!$B$6,(I16-'Gelir Vergisi Dilimleri'!$B$5)*'Gelir Vergisi Dilimleri'!$H$6+'Gelir Vergisi Dilimleri'!$F$6,IF(I16&gt;'Gelir Vergisi Dilimleri'!$B$6,(I16-'Gelir Vergisi Dilimleri'!$B$6)*'Gelir Vergisi Dilimleri'!$H$7+'Gelir Vergisi Dilimleri'!$F$7)))))</f>
        <v>0</v>
      </c>
      <c r="K16" s="71">
        <f>IF(H16="Evet",E16*'Kar Dağıtım Tablosu'!$E$35,0)</f>
        <v>0</v>
      </c>
      <c r="L16" s="74">
        <f t="shared" si="2"/>
        <v>0</v>
      </c>
      <c r="M16" s="55">
        <f t="shared" si="3"/>
        <v>0</v>
      </c>
      <c r="N16" s="73">
        <f t="shared" si="4"/>
        <v>0</v>
      </c>
      <c r="O16" s="9"/>
    </row>
    <row r="17" spans="2:15" ht="26.25" customHeight="1" thickBot="1" x14ac:dyDescent="0.4">
      <c r="B17" s="8"/>
      <c r="C17" s="77" t="s">
        <v>35</v>
      </c>
      <c r="D17" s="78">
        <f>SUM(D7:D16)</f>
        <v>1.0000000000000002</v>
      </c>
      <c r="E17" s="75">
        <f>SUM(E7:E16)</f>
        <v>5274300</v>
      </c>
      <c r="F17" s="58"/>
      <c r="G17" s="75">
        <f t="shared" ref="G17:M17" si="7">SUM(G7:G16)</f>
        <v>2637150</v>
      </c>
      <c r="H17" s="59"/>
      <c r="I17" s="75">
        <f t="shared" si="7"/>
        <v>2004234</v>
      </c>
      <c r="J17" s="76">
        <f t="shared" si="7"/>
        <v>600981.9</v>
      </c>
      <c r="K17" s="75">
        <f t="shared" si="7"/>
        <v>601270.20000000007</v>
      </c>
      <c r="L17" s="75">
        <f t="shared" si="7"/>
        <v>9584.4749999999913</v>
      </c>
      <c r="M17" s="59">
        <f t="shared" si="7"/>
        <v>9872.7750000000015</v>
      </c>
      <c r="N17" s="59">
        <f t="shared" ref="N17" si="8">SUM(N7:N16)</f>
        <v>4683190.8750000009</v>
      </c>
      <c r="O17" s="9"/>
    </row>
    <row r="18" spans="2:15" ht="16.5" customHeight="1" thickBot="1" x14ac:dyDescent="0.35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2:15" ht="15" thickTop="1" x14ac:dyDescent="0.3"/>
  </sheetData>
  <sheetProtection sheet="1" formatCells="0" formatColumns="0"/>
  <mergeCells count="12">
    <mergeCell ref="N5:N6"/>
    <mergeCell ref="C3:N3"/>
    <mergeCell ref="M5:M6"/>
    <mergeCell ref="I5:I6"/>
    <mergeCell ref="F5:G5"/>
    <mergeCell ref="C5:C6"/>
    <mergeCell ref="D5:D6"/>
    <mergeCell ref="E5:E6"/>
    <mergeCell ref="J5:J6"/>
    <mergeCell ref="K5:K6"/>
    <mergeCell ref="L5:L6"/>
    <mergeCell ref="H5:H6"/>
  </mergeCells>
  <dataValidations count="1">
    <dataValidation type="list" allowBlank="1" showInputMessage="1" showErrorMessage="1" sqref="H7:H16" xr:uid="{00000000-0002-0000-0400-000000000000}">
      <formula1>"Evet,Hayır"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VR114"/>
  <sheetViews>
    <sheetView showGridLines="0" workbookViewId="0">
      <selection activeCell="G59" sqref="G59"/>
    </sheetView>
  </sheetViews>
  <sheetFormatPr defaultColWidth="0" defaultRowHeight="14.4" zeroHeight="1" x14ac:dyDescent="0.3"/>
  <cols>
    <col min="1" max="1" width="3.6640625" customWidth="1"/>
    <col min="2" max="2" width="31.88671875" customWidth="1"/>
    <col min="3" max="3" width="9.44140625" customWidth="1"/>
    <col min="4" max="4" width="9.33203125" bestFit="1" customWidth="1"/>
    <col min="5" max="5" width="8.44140625" customWidth="1"/>
    <col min="6" max="9" width="9.109375" customWidth="1"/>
    <col min="10" max="10" width="29.109375" bestFit="1" customWidth="1"/>
    <col min="11" max="11" width="3.6640625" customWidth="1"/>
    <col min="12" max="256" width="9.109375" hidden="1"/>
    <col min="257" max="257" width="3.44140625" hidden="1"/>
    <col min="258" max="258" width="31.88671875" hidden="1"/>
    <col min="259" max="259" width="9.44140625" hidden="1"/>
    <col min="260" max="260" width="9.33203125" hidden="1"/>
    <col min="261" max="261" width="8.44140625" hidden="1"/>
    <col min="262" max="265" width="9.109375" hidden="1"/>
    <col min="266" max="266" width="29.109375" hidden="1"/>
    <col min="267" max="512" width="9.109375" hidden="1"/>
    <col min="513" max="513" width="3.44140625" hidden="1"/>
    <col min="514" max="514" width="31.88671875" hidden="1"/>
    <col min="515" max="515" width="9.44140625" hidden="1"/>
    <col min="516" max="516" width="9.33203125" hidden="1"/>
    <col min="517" max="517" width="8.44140625" hidden="1"/>
    <col min="518" max="521" width="9.109375" hidden="1"/>
    <col min="522" max="522" width="29.109375" hidden="1"/>
    <col min="523" max="768" width="9.109375" hidden="1"/>
    <col min="769" max="769" width="3.44140625" hidden="1"/>
    <col min="770" max="770" width="31.88671875" hidden="1"/>
    <col min="771" max="771" width="9.44140625" hidden="1"/>
    <col min="772" max="772" width="9.33203125" hidden="1"/>
    <col min="773" max="773" width="8.44140625" hidden="1"/>
    <col min="774" max="777" width="9.109375" hidden="1"/>
    <col min="778" max="778" width="29.109375" hidden="1"/>
    <col min="779" max="1024" width="9.109375" hidden="1"/>
    <col min="1025" max="1025" width="3.44140625" hidden="1"/>
    <col min="1026" max="1026" width="31.88671875" hidden="1"/>
    <col min="1027" max="1027" width="9.44140625" hidden="1"/>
    <col min="1028" max="1028" width="9.33203125" hidden="1"/>
    <col min="1029" max="1029" width="8.44140625" hidden="1"/>
    <col min="1030" max="1033" width="9.109375" hidden="1"/>
    <col min="1034" max="1034" width="29.109375" hidden="1"/>
    <col min="1035" max="1280" width="9.109375" hidden="1"/>
    <col min="1281" max="1281" width="3.44140625" hidden="1"/>
    <col min="1282" max="1282" width="31.88671875" hidden="1"/>
    <col min="1283" max="1283" width="9.44140625" hidden="1"/>
    <col min="1284" max="1284" width="9.33203125" hidden="1"/>
    <col min="1285" max="1285" width="8.44140625" hidden="1"/>
    <col min="1286" max="1289" width="9.109375" hidden="1"/>
    <col min="1290" max="1290" width="29.109375" hidden="1"/>
    <col min="1291" max="1536" width="9.109375" hidden="1"/>
    <col min="1537" max="1537" width="3.44140625" hidden="1"/>
    <col min="1538" max="1538" width="31.88671875" hidden="1"/>
    <col min="1539" max="1539" width="9.44140625" hidden="1"/>
    <col min="1540" max="1540" width="9.33203125" hidden="1"/>
    <col min="1541" max="1541" width="8.44140625" hidden="1"/>
    <col min="1542" max="1545" width="9.109375" hidden="1"/>
    <col min="1546" max="1546" width="29.109375" hidden="1"/>
    <col min="1547" max="1792" width="9.109375" hidden="1"/>
    <col min="1793" max="1793" width="3.44140625" hidden="1"/>
    <col min="1794" max="1794" width="31.88671875" hidden="1"/>
    <col min="1795" max="1795" width="9.44140625" hidden="1"/>
    <col min="1796" max="1796" width="9.33203125" hidden="1"/>
    <col min="1797" max="1797" width="8.44140625" hidden="1"/>
    <col min="1798" max="1801" width="9.109375" hidden="1"/>
    <col min="1802" max="1802" width="29.109375" hidden="1"/>
    <col min="1803" max="2048" width="9.109375" hidden="1"/>
    <col min="2049" max="2049" width="3.44140625" hidden="1"/>
    <col min="2050" max="2050" width="31.88671875" hidden="1"/>
    <col min="2051" max="2051" width="9.44140625" hidden="1"/>
    <col min="2052" max="2052" width="9.33203125" hidden="1"/>
    <col min="2053" max="2053" width="8.44140625" hidden="1"/>
    <col min="2054" max="2057" width="9.109375" hidden="1"/>
    <col min="2058" max="2058" width="29.109375" hidden="1"/>
    <col min="2059" max="2304" width="9.109375" hidden="1"/>
    <col min="2305" max="2305" width="3.44140625" hidden="1"/>
    <col min="2306" max="2306" width="31.88671875" hidden="1"/>
    <col min="2307" max="2307" width="9.44140625" hidden="1"/>
    <col min="2308" max="2308" width="9.33203125" hidden="1"/>
    <col min="2309" max="2309" width="8.44140625" hidden="1"/>
    <col min="2310" max="2313" width="9.109375" hidden="1"/>
    <col min="2314" max="2314" width="29.109375" hidden="1"/>
    <col min="2315" max="2560" width="9.109375" hidden="1"/>
    <col min="2561" max="2561" width="3.44140625" hidden="1"/>
    <col min="2562" max="2562" width="31.88671875" hidden="1"/>
    <col min="2563" max="2563" width="9.44140625" hidden="1"/>
    <col min="2564" max="2564" width="9.33203125" hidden="1"/>
    <col min="2565" max="2565" width="8.44140625" hidden="1"/>
    <col min="2566" max="2569" width="9.109375" hidden="1"/>
    <col min="2570" max="2570" width="29.109375" hidden="1"/>
    <col min="2571" max="2816" width="9.109375" hidden="1"/>
    <col min="2817" max="2817" width="3.44140625" hidden="1"/>
    <col min="2818" max="2818" width="31.88671875" hidden="1"/>
    <col min="2819" max="2819" width="9.44140625" hidden="1"/>
    <col min="2820" max="2820" width="9.33203125" hidden="1"/>
    <col min="2821" max="2821" width="8.44140625" hidden="1"/>
    <col min="2822" max="2825" width="9.109375" hidden="1"/>
    <col min="2826" max="2826" width="29.109375" hidden="1"/>
    <col min="2827" max="3072" width="9.109375" hidden="1"/>
    <col min="3073" max="3073" width="3.44140625" hidden="1"/>
    <col min="3074" max="3074" width="31.88671875" hidden="1"/>
    <col min="3075" max="3075" width="9.44140625" hidden="1"/>
    <col min="3076" max="3076" width="9.33203125" hidden="1"/>
    <col min="3077" max="3077" width="8.44140625" hidden="1"/>
    <col min="3078" max="3081" width="9.109375" hidden="1"/>
    <col min="3082" max="3082" width="29.109375" hidden="1"/>
    <col min="3083" max="3328" width="9.109375" hidden="1"/>
    <col min="3329" max="3329" width="3.44140625" hidden="1"/>
    <col min="3330" max="3330" width="31.88671875" hidden="1"/>
    <col min="3331" max="3331" width="9.44140625" hidden="1"/>
    <col min="3332" max="3332" width="9.33203125" hidden="1"/>
    <col min="3333" max="3333" width="8.44140625" hidden="1"/>
    <col min="3334" max="3337" width="9.109375" hidden="1"/>
    <col min="3338" max="3338" width="29.109375" hidden="1"/>
    <col min="3339" max="3584" width="9.109375" hidden="1"/>
    <col min="3585" max="3585" width="3.44140625" hidden="1"/>
    <col min="3586" max="3586" width="31.88671875" hidden="1"/>
    <col min="3587" max="3587" width="9.44140625" hidden="1"/>
    <col min="3588" max="3588" width="9.33203125" hidden="1"/>
    <col min="3589" max="3589" width="8.44140625" hidden="1"/>
    <col min="3590" max="3593" width="9.109375" hidden="1"/>
    <col min="3594" max="3594" width="29.109375" hidden="1"/>
    <col min="3595" max="3840" width="9.109375" hidden="1"/>
    <col min="3841" max="3841" width="3.44140625" hidden="1"/>
    <col min="3842" max="3842" width="31.88671875" hidden="1"/>
    <col min="3843" max="3843" width="9.44140625" hidden="1"/>
    <col min="3844" max="3844" width="9.33203125" hidden="1"/>
    <col min="3845" max="3845" width="8.44140625" hidden="1"/>
    <col min="3846" max="3849" width="9.109375" hidden="1"/>
    <col min="3850" max="3850" width="29.109375" hidden="1"/>
    <col min="3851" max="4096" width="9.109375" hidden="1"/>
    <col min="4097" max="4097" width="3.44140625" hidden="1"/>
    <col min="4098" max="4098" width="31.88671875" hidden="1"/>
    <col min="4099" max="4099" width="9.44140625" hidden="1"/>
    <col min="4100" max="4100" width="9.33203125" hidden="1"/>
    <col min="4101" max="4101" width="8.44140625" hidden="1"/>
    <col min="4102" max="4105" width="9.109375" hidden="1"/>
    <col min="4106" max="4106" width="29.109375" hidden="1"/>
    <col min="4107" max="4352" width="9.109375" hidden="1"/>
    <col min="4353" max="4353" width="3.44140625" hidden="1"/>
    <col min="4354" max="4354" width="31.88671875" hidden="1"/>
    <col min="4355" max="4355" width="9.44140625" hidden="1"/>
    <col min="4356" max="4356" width="9.33203125" hidden="1"/>
    <col min="4357" max="4357" width="8.44140625" hidden="1"/>
    <col min="4358" max="4361" width="9.109375" hidden="1"/>
    <col min="4362" max="4362" width="29.109375" hidden="1"/>
    <col min="4363" max="4608" width="9.109375" hidden="1"/>
    <col min="4609" max="4609" width="3.44140625" hidden="1"/>
    <col min="4610" max="4610" width="31.88671875" hidden="1"/>
    <col min="4611" max="4611" width="9.44140625" hidden="1"/>
    <col min="4612" max="4612" width="9.33203125" hidden="1"/>
    <col min="4613" max="4613" width="8.44140625" hidden="1"/>
    <col min="4614" max="4617" width="9.109375" hidden="1"/>
    <col min="4618" max="4618" width="29.109375" hidden="1"/>
    <col min="4619" max="4864" width="9.109375" hidden="1"/>
    <col min="4865" max="4865" width="3.44140625" hidden="1"/>
    <col min="4866" max="4866" width="31.88671875" hidden="1"/>
    <col min="4867" max="4867" width="9.44140625" hidden="1"/>
    <col min="4868" max="4868" width="9.33203125" hidden="1"/>
    <col min="4869" max="4869" width="8.44140625" hidden="1"/>
    <col min="4870" max="4873" width="9.109375" hidden="1"/>
    <col min="4874" max="4874" width="29.109375" hidden="1"/>
    <col min="4875" max="5120" width="9.109375" hidden="1"/>
    <col min="5121" max="5121" width="3.44140625" hidden="1"/>
    <col min="5122" max="5122" width="31.88671875" hidden="1"/>
    <col min="5123" max="5123" width="9.44140625" hidden="1"/>
    <col min="5124" max="5124" width="9.33203125" hidden="1"/>
    <col min="5125" max="5125" width="8.44140625" hidden="1"/>
    <col min="5126" max="5129" width="9.109375" hidden="1"/>
    <col min="5130" max="5130" width="29.109375" hidden="1"/>
    <col min="5131" max="5376" width="9.109375" hidden="1"/>
    <col min="5377" max="5377" width="3.44140625" hidden="1"/>
    <col min="5378" max="5378" width="31.88671875" hidden="1"/>
    <col min="5379" max="5379" width="9.44140625" hidden="1"/>
    <col min="5380" max="5380" width="9.33203125" hidden="1"/>
    <col min="5381" max="5381" width="8.44140625" hidden="1"/>
    <col min="5382" max="5385" width="9.109375" hidden="1"/>
    <col min="5386" max="5386" width="29.109375" hidden="1"/>
    <col min="5387" max="5632" width="9.109375" hidden="1"/>
    <col min="5633" max="5633" width="3.44140625" hidden="1"/>
    <col min="5634" max="5634" width="31.88671875" hidden="1"/>
    <col min="5635" max="5635" width="9.44140625" hidden="1"/>
    <col min="5636" max="5636" width="9.33203125" hidden="1"/>
    <col min="5637" max="5637" width="8.44140625" hidden="1"/>
    <col min="5638" max="5641" width="9.109375" hidden="1"/>
    <col min="5642" max="5642" width="29.109375" hidden="1"/>
    <col min="5643" max="5888" width="9.109375" hidden="1"/>
    <col min="5889" max="5889" width="3.44140625" hidden="1"/>
    <col min="5890" max="5890" width="31.88671875" hidden="1"/>
    <col min="5891" max="5891" width="9.44140625" hidden="1"/>
    <col min="5892" max="5892" width="9.33203125" hidden="1"/>
    <col min="5893" max="5893" width="8.44140625" hidden="1"/>
    <col min="5894" max="5897" width="9.109375" hidden="1"/>
    <col min="5898" max="5898" width="29.109375" hidden="1"/>
    <col min="5899" max="6144" width="9.109375" hidden="1"/>
    <col min="6145" max="6145" width="3.44140625" hidden="1"/>
    <col min="6146" max="6146" width="31.88671875" hidden="1"/>
    <col min="6147" max="6147" width="9.44140625" hidden="1"/>
    <col min="6148" max="6148" width="9.33203125" hidden="1"/>
    <col min="6149" max="6149" width="8.44140625" hidden="1"/>
    <col min="6150" max="6153" width="9.109375" hidden="1"/>
    <col min="6154" max="6154" width="29.109375" hidden="1"/>
    <col min="6155" max="6400" width="9.109375" hidden="1"/>
    <col min="6401" max="6401" width="3.44140625" hidden="1"/>
    <col min="6402" max="6402" width="31.88671875" hidden="1"/>
    <col min="6403" max="6403" width="9.44140625" hidden="1"/>
    <col min="6404" max="6404" width="9.33203125" hidden="1"/>
    <col min="6405" max="6405" width="8.44140625" hidden="1"/>
    <col min="6406" max="6409" width="9.109375" hidden="1"/>
    <col min="6410" max="6410" width="29.109375" hidden="1"/>
    <col min="6411" max="6656" width="9.109375" hidden="1"/>
    <col min="6657" max="6657" width="3.44140625" hidden="1"/>
    <col min="6658" max="6658" width="31.88671875" hidden="1"/>
    <col min="6659" max="6659" width="9.44140625" hidden="1"/>
    <col min="6660" max="6660" width="9.33203125" hidden="1"/>
    <col min="6661" max="6661" width="8.44140625" hidden="1"/>
    <col min="6662" max="6665" width="9.109375" hidden="1"/>
    <col min="6666" max="6666" width="29.109375" hidden="1"/>
    <col min="6667" max="6912" width="9.109375" hidden="1"/>
    <col min="6913" max="6913" width="3.44140625" hidden="1"/>
    <col min="6914" max="6914" width="31.88671875" hidden="1"/>
    <col min="6915" max="6915" width="9.44140625" hidden="1"/>
    <col min="6916" max="6916" width="9.33203125" hidden="1"/>
    <col min="6917" max="6917" width="8.44140625" hidden="1"/>
    <col min="6918" max="6921" width="9.109375" hidden="1"/>
    <col min="6922" max="6922" width="29.109375" hidden="1"/>
    <col min="6923" max="7168" width="9.109375" hidden="1"/>
    <col min="7169" max="7169" width="3.44140625" hidden="1"/>
    <col min="7170" max="7170" width="31.88671875" hidden="1"/>
    <col min="7171" max="7171" width="9.44140625" hidden="1"/>
    <col min="7172" max="7172" width="9.33203125" hidden="1"/>
    <col min="7173" max="7173" width="8.44140625" hidden="1"/>
    <col min="7174" max="7177" width="9.109375" hidden="1"/>
    <col min="7178" max="7178" width="29.109375" hidden="1"/>
    <col min="7179" max="7424" width="9.109375" hidden="1"/>
    <col min="7425" max="7425" width="3.44140625" hidden="1"/>
    <col min="7426" max="7426" width="31.88671875" hidden="1"/>
    <col min="7427" max="7427" width="9.44140625" hidden="1"/>
    <col min="7428" max="7428" width="9.33203125" hidden="1"/>
    <col min="7429" max="7429" width="8.44140625" hidden="1"/>
    <col min="7430" max="7433" width="9.109375" hidden="1"/>
    <col min="7434" max="7434" width="29.109375" hidden="1"/>
    <col min="7435" max="7680" width="9.109375" hidden="1"/>
    <col min="7681" max="7681" width="3.44140625" hidden="1"/>
    <col min="7682" max="7682" width="31.88671875" hidden="1"/>
    <col min="7683" max="7683" width="9.44140625" hidden="1"/>
    <col min="7684" max="7684" width="9.33203125" hidden="1"/>
    <col min="7685" max="7685" width="8.44140625" hidden="1"/>
    <col min="7686" max="7689" width="9.109375" hidden="1"/>
    <col min="7690" max="7690" width="29.109375" hidden="1"/>
    <col min="7691" max="7936" width="9.109375" hidden="1"/>
    <col min="7937" max="7937" width="3.44140625" hidden="1"/>
    <col min="7938" max="7938" width="31.88671875" hidden="1"/>
    <col min="7939" max="7939" width="9.44140625" hidden="1"/>
    <col min="7940" max="7940" width="9.33203125" hidden="1"/>
    <col min="7941" max="7941" width="8.44140625" hidden="1"/>
    <col min="7942" max="7945" width="9.109375" hidden="1"/>
    <col min="7946" max="7946" width="29.109375" hidden="1"/>
    <col min="7947" max="8192" width="9.109375" hidden="1"/>
    <col min="8193" max="8193" width="3.44140625" hidden="1"/>
    <col min="8194" max="8194" width="31.88671875" hidden="1"/>
    <col min="8195" max="8195" width="9.44140625" hidden="1"/>
    <col min="8196" max="8196" width="9.33203125" hidden="1"/>
    <col min="8197" max="8197" width="8.44140625" hidden="1"/>
    <col min="8198" max="8201" width="9.109375" hidden="1"/>
    <col min="8202" max="8202" width="29.109375" hidden="1"/>
    <col min="8203" max="8448" width="9.109375" hidden="1"/>
    <col min="8449" max="8449" width="3.44140625" hidden="1"/>
    <col min="8450" max="8450" width="31.88671875" hidden="1"/>
    <col min="8451" max="8451" width="9.44140625" hidden="1"/>
    <col min="8452" max="8452" width="9.33203125" hidden="1"/>
    <col min="8453" max="8453" width="8.44140625" hidden="1"/>
    <col min="8454" max="8457" width="9.109375" hidden="1"/>
    <col min="8458" max="8458" width="29.109375" hidden="1"/>
    <col min="8459" max="8704" width="9.109375" hidden="1"/>
    <col min="8705" max="8705" width="3.44140625" hidden="1"/>
    <col min="8706" max="8706" width="31.88671875" hidden="1"/>
    <col min="8707" max="8707" width="9.44140625" hidden="1"/>
    <col min="8708" max="8708" width="9.33203125" hidden="1"/>
    <col min="8709" max="8709" width="8.44140625" hidden="1"/>
    <col min="8710" max="8713" width="9.109375" hidden="1"/>
    <col min="8714" max="8714" width="29.109375" hidden="1"/>
    <col min="8715" max="8960" width="9.109375" hidden="1"/>
    <col min="8961" max="8961" width="3.44140625" hidden="1"/>
    <col min="8962" max="8962" width="31.88671875" hidden="1"/>
    <col min="8963" max="8963" width="9.44140625" hidden="1"/>
    <col min="8964" max="8964" width="9.33203125" hidden="1"/>
    <col min="8965" max="8965" width="8.44140625" hidden="1"/>
    <col min="8966" max="8969" width="9.109375" hidden="1"/>
    <col min="8970" max="8970" width="29.109375" hidden="1"/>
    <col min="8971" max="9216" width="9.109375" hidden="1"/>
    <col min="9217" max="9217" width="3.44140625" hidden="1"/>
    <col min="9218" max="9218" width="31.88671875" hidden="1"/>
    <col min="9219" max="9219" width="9.44140625" hidden="1"/>
    <col min="9220" max="9220" width="9.33203125" hidden="1"/>
    <col min="9221" max="9221" width="8.44140625" hidden="1"/>
    <col min="9222" max="9225" width="9.109375" hidden="1"/>
    <col min="9226" max="9226" width="29.109375" hidden="1"/>
    <col min="9227" max="9472" width="9.109375" hidden="1"/>
    <col min="9473" max="9473" width="3.44140625" hidden="1"/>
    <col min="9474" max="9474" width="31.88671875" hidden="1"/>
    <col min="9475" max="9475" width="9.44140625" hidden="1"/>
    <col min="9476" max="9476" width="9.33203125" hidden="1"/>
    <col min="9477" max="9477" width="8.44140625" hidden="1"/>
    <col min="9478" max="9481" width="9.109375" hidden="1"/>
    <col min="9482" max="9482" width="29.109375" hidden="1"/>
    <col min="9483" max="9728" width="9.109375" hidden="1"/>
    <col min="9729" max="9729" width="3.44140625" hidden="1"/>
    <col min="9730" max="9730" width="31.88671875" hidden="1"/>
    <col min="9731" max="9731" width="9.44140625" hidden="1"/>
    <col min="9732" max="9732" width="9.33203125" hidden="1"/>
    <col min="9733" max="9733" width="8.44140625" hidden="1"/>
    <col min="9734" max="9737" width="9.109375" hidden="1"/>
    <col min="9738" max="9738" width="29.109375" hidden="1"/>
    <col min="9739" max="9984" width="9.109375" hidden="1"/>
    <col min="9985" max="9985" width="3.44140625" hidden="1"/>
    <col min="9986" max="9986" width="31.88671875" hidden="1"/>
    <col min="9987" max="9987" width="9.44140625" hidden="1"/>
    <col min="9988" max="9988" width="9.33203125" hidden="1"/>
    <col min="9989" max="9989" width="8.44140625" hidden="1"/>
    <col min="9990" max="9993" width="9.109375" hidden="1"/>
    <col min="9994" max="9994" width="29.109375" hidden="1"/>
    <col min="9995" max="10240" width="9.109375" hidden="1"/>
    <col min="10241" max="10241" width="3.44140625" hidden="1"/>
    <col min="10242" max="10242" width="31.88671875" hidden="1"/>
    <col min="10243" max="10243" width="9.44140625" hidden="1"/>
    <col min="10244" max="10244" width="9.33203125" hidden="1"/>
    <col min="10245" max="10245" width="8.44140625" hidden="1"/>
    <col min="10246" max="10249" width="9.109375" hidden="1"/>
    <col min="10250" max="10250" width="29.109375" hidden="1"/>
    <col min="10251" max="10496" width="9.109375" hidden="1"/>
    <col min="10497" max="10497" width="3.44140625" hidden="1"/>
    <col min="10498" max="10498" width="31.88671875" hidden="1"/>
    <col min="10499" max="10499" width="9.44140625" hidden="1"/>
    <col min="10500" max="10500" width="9.33203125" hidden="1"/>
    <col min="10501" max="10501" width="8.44140625" hidden="1"/>
    <col min="10502" max="10505" width="9.109375" hidden="1"/>
    <col min="10506" max="10506" width="29.109375" hidden="1"/>
    <col min="10507" max="10752" width="9.109375" hidden="1"/>
    <col min="10753" max="10753" width="3.44140625" hidden="1"/>
    <col min="10754" max="10754" width="31.88671875" hidden="1"/>
    <col min="10755" max="10755" width="9.44140625" hidden="1"/>
    <col min="10756" max="10756" width="9.33203125" hidden="1"/>
    <col min="10757" max="10757" width="8.44140625" hidden="1"/>
    <col min="10758" max="10761" width="9.109375" hidden="1"/>
    <col min="10762" max="10762" width="29.109375" hidden="1"/>
    <col min="10763" max="11008" width="9.109375" hidden="1"/>
    <col min="11009" max="11009" width="3.44140625" hidden="1"/>
    <col min="11010" max="11010" width="31.88671875" hidden="1"/>
    <col min="11011" max="11011" width="9.44140625" hidden="1"/>
    <col min="11012" max="11012" width="9.33203125" hidden="1"/>
    <col min="11013" max="11013" width="8.44140625" hidden="1"/>
    <col min="11014" max="11017" width="9.109375" hidden="1"/>
    <col min="11018" max="11018" width="29.109375" hidden="1"/>
    <col min="11019" max="11264" width="9.109375" hidden="1"/>
    <col min="11265" max="11265" width="3.44140625" hidden="1"/>
    <col min="11266" max="11266" width="31.88671875" hidden="1"/>
    <col min="11267" max="11267" width="9.44140625" hidden="1"/>
    <col min="11268" max="11268" width="9.33203125" hidden="1"/>
    <col min="11269" max="11269" width="8.44140625" hidden="1"/>
    <col min="11270" max="11273" width="9.109375" hidden="1"/>
    <col min="11274" max="11274" width="29.109375" hidden="1"/>
    <col min="11275" max="11520" width="9.109375" hidden="1"/>
    <col min="11521" max="11521" width="3.44140625" hidden="1"/>
    <col min="11522" max="11522" width="31.88671875" hidden="1"/>
    <col min="11523" max="11523" width="9.44140625" hidden="1"/>
    <col min="11524" max="11524" width="9.33203125" hidden="1"/>
    <col min="11525" max="11525" width="8.44140625" hidden="1"/>
    <col min="11526" max="11529" width="9.109375" hidden="1"/>
    <col min="11530" max="11530" width="29.109375" hidden="1"/>
    <col min="11531" max="11776" width="9.109375" hidden="1"/>
    <col min="11777" max="11777" width="3.44140625" hidden="1"/>
    <col min="11778" max="11778" width="31.88671875" hidden="1"/>
    <col min="11779" max="11779" width="9.44140625" hidden="1"/>
    <col min="11780" max="11780" width="9.33203125" hidden="1"/>
    <col min="11781" max="11781" width="8.44140625" hidden="1"/>
    <col min="11782" max="11785" width="9.109375" hidden="1"/>
    <col min="11786" max="11786" width="29.109375" hidden="1"/>
    <col min="11787" max="12032" width="9.109375" hidden="1"/>
    <col min="12033" max="12033" width="3.44140625" hidden="1"/>
    <col min="12034" max="12034" width="31.88671875" hidden="1"/>
    <col min="12035" max="12035" width="9.44140625" hidden="1"/>
    <col min="12036" max="12036" width="9.33203125" hidden="1"/>
    <col min="12037" max="12037" width="8.44140625" hidden="1"/>
    <col min="12038" max="12041" width="9.109375" hidden="1"/>
    <col min="12042" max="12042" width="29.109375" hidden="1"/>
    <col min="12043" max="12288" width="9.109375" hidden="1"/>
    <col min="12289" max="12289" width="3.44140625" hidden="1"/>
    <col min="12290" max="12290" width="31.88671875" hidden="1"/>
    <col min="12291" max="12291" width="9.44140625" hidden="1"/>
    <col min="12292" max="12292" width="9.33203125" hidden="1"/>
    <col min="12293" max="12293" width="8.44140625" hidden="1"/>
    <col min="12294" max="12297" width="9.109375" hidden="1"/>
    <col min="12298" max="12298" width="29.109375" hidden="1"/>
    <col min="12299" max="12544" width="9.109375" hidden="1"/>
    <col min="12545" max="12545" width="3.44140625" hidden="1"/>
    <col min="12546" max="12546" width="31.88671875" hidden="1"/>
    <col min="12547" max="12547" width="9.44140625" hidden="1"/>
    <col min="12548" max="12548" width="9.33203125" hidden="1"/>
    <col min="12549" max="12549" width="8.44140625" hidden="1"/>
    <col min="12550" max="12553" width="9.109375" hidden="1"/>
    <col min="12554" max="12554" width="29.109375" hidden="1"/>
    <col min="12555" max="12800" width="9.109375" hidden="1"/>
    <col min="12801" max="12801" width="3.44140625" hidden="1"/>
    <col min="12802" max="12802" width="31.88671875" hidden="1"/>
    <col min="12803" max="12803" width="9.44140625" hidden="1"/>
    <col min="12804" max="12804" width="9.33203125" hidden="1"/>
    <col min="12805" max="12805" width="8.44140625" hidden="1"/>
    <col min="12806" max="12809" width="9.109375" hidden="1"/>
    <col min="12810" max="12810" width="29.109375" hidden="1"/>
    <col min="12811" max="13056" width="9.109375" hidden="1"/>
    <col min="13057" max="13057" width="3.44140625" hidden="1"/>
    <col min="13058" max="13058" width="31.88671875" hidden="1"/>
    <col min="13059" max="13059" width="9.44140625" hidden="1"/>
    <col min="13060" max="13060" width="9.33203125" hidden="1"/>
    <col min="13061" max="13061" width="8.44140625" hidden="1"/>
    <col min="13062" max="13065" width="9.109375" hidden="1"/>
    <col min="13066" max="13066" width="29.109375" hidden="1"/>
    <col min="13067" max="13312" width="9.109375" hidden="1"/>
    <col min="13313" max="13313" width="3.44140625" hidden="1"/>
    <col min="13314" max="13314" width="31.88671875" hidden="1"/>
    <col min="13315" max="13315" width="9.44140625" hidden="1"/>
    <col min="13316" max="13316" width="9.33203125" hidden="1"/>
    <col min="13317" max="13317" width="8.44140625" hidden="1"/>
    <col min="13318" max="13321" width="9.109375" hidden="1"/>
    <col min="13322" max="13322" width="29.109375" hidden="1"/>
    <col min="13323" max="13568" width="9.109375" hidden="1"/>
    <col min="13569" max="13569" width="3.44140625" hidden="1"/>
    <col min="13570" max="13570" width="31.88671875" hidden="1"/>
    <col min="13571" max="13571" width="9.44140625" hidden="1"/>
    <col min="13572" max="13572" width="9.33203125" hidden="1"/>
    <col min="13573" max="13573" width="8.44140625" hidden="1"/>
    <col min="13574" max="13577" width="9.109375" hidden="1"/>
    <col min="13578" max="13578" width="29.109375" hidden="1"/>
    <col min="13579" max="13824" width="9.109375" hidden="1"/>
    <col min="13825" max="13825" width="3.44140625" hidden="1"/>
    <col min="13826" max="13826" width="31.88671875" hidden="1"/>
    <col min="13827" max="13827" width="9.44140625" hidden="1"/>
    <col min="13828" max="13828" width="9.33203125" hidden="1"/>
    <col min="13829" max="13829" width="8.44140625" hidden="1"/>
    <col min="13830" max="13833" width="9.109375" hidden="1"/>
    <col min="13834" max="13834" width="29.109375" hidden="1"/>
    <col min="13835" max="14080" width="9.109375" hidden="1"/>
    <col min="14081" max="14081" width="3.44140625" hidden="1"/>
    <col min="14082" max="14082" width="31.88671875" hidden="1"/>
    <col min="14083" max="14083" width="9.44140625" hidden="1"/>
    <col min="14084" max="14084" width="9.33203125" hidden="1"/>
    <col min="14085" max="14085" width="8.44140625" hidden="1"/>
    <col min="14086" max="14089" width="9.109375" hidden="1"/>
    <col min="14090" max="14090" width="29.109375" hidden="1"/>
    <col min="14091" max="14336" width="9.109375" hidden="1"/>
    <col min="14337" max="14337" width="3.44140625" hidden="1"/>
    <col min="14338" max="14338" width="31.88671875" hidden="1"/>
    <col min="14339" max="14339" width="9.44140625" hidden="1"/>
    <col min="14340" max="14340" width="9.33203125" hidden="1"/>
    <col min="14341" max="14341" width="8.44140625" hidden="1"/>
    <col min="14342" max="14345" width="9.109375" hidden="1"/>
    <col min="14346" max="14346" width="29.109375" hidden="1"/>
    <col min="14347" max="14592" width="9.109375" hidden="1"/>
    <col min="14593" max="14593" width="3.44140625" hidden="1"/>
    <col min="14594" max="14594" width="31.88671875" hidden="1"/>
    <col min="14595" max="14595" width="9.44140625" hidden="1"/>
    <col min="14596" max="14596" width="9.33203125" hidden="1"/>
    <col min="14597" max="14597" width="8.44140625" hidden="1"/>
    <col min="14598" max="14601" width="9.109375" hidden="1"/>
    <col min="14602" max="14602" width="29.109375" hidden="1"/>
    <col min="14603" max="14848" width="9.109375" hidden="1"/>
    <col min="14849" max="14849" width="3.44140625" hidden="1"/>
    <col min="14850" max="14850" width="31.88671875" hidden="1"/>
    <col min="14851" max="14851" width="9.44140625" hidden="1"/>
    <col min="14852" max="14852" width="9.33203125" hidden="1"/>
    <col min="14853" max="14853" width="8.44140625" hidden="1"/>
    <col min="14854" max="14857" width="9.109375" hidden="1"/>
    <col min="14858" max="14858" width="29.109375" hidden="1"/>
    <col min="14859" max="15104" width="9.109375" hidden="1"/>
    <col min="15105" max="15105" width="3.44140625" hidden="1"/>
    <col min="15106" max="15106" width="31.88671875" hidden="1"/>
    <col min="15107" max="15107" width="9.44140625" hidden="1"/>
    <col min="15108" max="15108" width="9.33203125" hidden="1"/>
    <col min="15109" max="15109" width="8.44140625" hidden="1"/>
    <col min="15110" max="15113" width="9.109375" hidden="1"/>
    <col min="15114" max="15114" width="29.109375" hidden="1"/>
    <col min="15115" max="15360" width="9.109375" hidden="1"/>
    <col min="15361" max="15361" width="3.44140625" hidden="1"/>
    <col min="15362" max="15362" width="31.88671875" hidden="1"/>
    <col min="15363" max="15363" width="9.44140625" hidden="1"/>
    <col min="15364" max="15364" width="9.33203125" hidden="1"/>
    <col min="15365" max="15365" width="8.44140625" hidden="1"/>
    <col min="15366" max="15369" width="9.109375" hidden="1"/>
    <col min="15370" max="15370" width="29.109375" hidden="1"/>
    <col min="15371" max="15616" width="9.109375" hidden="1"/>
    <col min="15617" max="15617" width="3.44140625" hidden="1"/>
    <col min="15618" max="15618" width="31.88671875" hidden="1"/>
    <col min="15619" max="15619" width="9.44140625" hidden="1"/>
    <col min="15620" max="15620" width="9.33203125" hidden="1"/>
    <col min="15621" max="15621" width="8.44140625" hidden="1"/>
    <col min="15622" max="15625" width="9.109375" hidden="1"/>
    <col min="15626" max="15626" width="29.109375" hidden="1"/>
    <col min="15627" max="15872" width="9.109375" hidden="1"/>
    <col min="15873" max="15873" width="3.44140625" hidden="1"/>
    <col min="15874" max="15874" width="31.88671875" hidden="1"/>
    <col min="15875" max="15875" width="9.44140625" hidden="1"/>
    <col min="15876" max="15876" width="9.33203125" hidden="1"/>
    <col min="15877" max="15877" width="8.44140625" hidden="1"/>
    <col min="15878" max="15881" width="9.109375" hidden="1"/>
    <col min="15882" max="15882" width="29.109375" hidden="1"/>
    <col min="15883" max="16128" width="9.109375" hidden="1"/>
    <col min="16129" max="16129" width="3.44140625" hidden="1"/>
    <col min="16130" max="16130" width="31.88671875" hidden="1"/>
    <col min="16131" max="16131" width="9.44140625" hidden="1"/>
    <col min="16132" max="16132" width="9.33203125" hidden="1"/>
    <col min="16133" max="16133" width="8.44140625" hidden="1"/>
    <col min="16134" max="16137" width="9.109375" hidden="1"/>
    <col min="16138" max="16138" width="29.109375" hidden="1"/>
    <col min="16139" max="16384" width="9.109375" hidden="1"/>
  </cols>
  <sheetData>
    <row r="1" spans="1:11" ht="18" x14ac:dyDescent="0.35">
      <c r="A1" s="86"/>
      <c r="B1" s="86"/>
      <c r="C1" s="86"/>
      <c r="D1" s="86"/>
      <c r="E1" s="86"/>
      <c r="F1" s="86"/>
      <c r="G1" s="86"/>
      <c r="H1" s="86"/>
      <c r="I1" s="86"/>
      <c r="J1" s="87"/>
      <c r="K1" s="86"/>
    </row>
    <row r="2" spans="1:11" x14ac:dyDescent="0.3">
      <c r="A2" s="86"/>
      <c r="B2" s="86" t="s">
        <v>47</v>
      </c>
      <c r="C2" s="86"/>
      <c r="D2" s="86"/>
      <c r="E2" s="86"/>
      <c r="F2" s="86"/>
      <c r="G2" s="86"/>
      <c r="H2" s="86"/>
      <c r="I2" s="86"/>
      <c r="J2" s="86"/>
      <c r="K2" s="86"/>
    </row>
    <row r="3" spans="1:11" x14ac:dyDescent="0.3">
      <c r="A3" s="86"/>
      <c r="B3" s="86" t="s">
        <v>48</v>
      </c>
      <c r="C3" s="86"/>
      <c r="D3" s="86"/>
      <c r="E3" s="86"/>
      <c r="F3" s="86"/>
      <c r="G3" s="86"/>
      <c r="H3" s="86"/>
      <c r="I3" s="86"/>
      <c r="J3" s="86"/>
      <c r="K3" s="86"/>
    </row>
    <row r="4" spans="1:11" x14ac:dyDescent="0.3">
      <c r="A4" s="86"/>
      <c r="B4" s="86" t="s">
        <v>49</v>
      </c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3">
      <c r="A5" s="86"/>
      <c r="B5" s="86" t="s">
        <v>50</v>
      </c>
      <c r="C5" s="86"/>
      <c r="D5" s="86"/>
      <c r="E5" s="86"/>
      <c r="F5" s="86"/>
      <c r="G5" s="86"/>
      <c r="H5" s="86"/>
      <c r="I5" s="86"/>
      <c r="J5" s="86"/>
      <c r="K5" s="86"/>
    </row>
    <row r="6" spans="1:1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1" s="25" customFormat="1" ht="13.2" thickBot="1" x14ac:dyDescent="0.3">
      <c r="A7" s="88"/>
      <c r="B7" s="89" t="s">
        <v>51</v>
      </c>
      <c r="C7" s="89" t="s">
        <v>52</v>
      </c>
      <c r="D7" s="89" t="s">
        <v>53</v>
      </c>
      <c r="E7" s="90" t="s">
        <v>54</v>
      </c>
      <c r="F7" s="88"/>
      <c r="G7" s="88"/>
      <c r="H7" s="88"/>
      <c r="I7" s="88"/>
      <c r="J7" s="88"/>
      <c r="K7" s="88"/>
    </row>
    <row r="8" spans="1:11" ht="15" thickBot="1" x14ac:dyDescent="0.35">
      <c r="A8" s="86"/>
      <c r="B8" s="91" t="s">
        <v>55</v>
      </c>
      <c r="C8" s="92"/>
      <c r="D8" s="93">
        <v>0.15</v>
      </c>
      <c r="E8" s="94"/>
      <c r="F8" s="86"/>
      <c r="G8" s="86"/>
      <c r="H8" s="86"/>
      <c r="I8" s="86"/>
      <c r="J8" s="86"/>
      <c r="K8" s="86"/>
    </row>
    <row r="9" spans="1:11" ht="15" thickBot="1" x14ac:dyDescent="0.35">
      <c r="A9" s="86"/>
      <c r="B9" s="91" t="s">
        <v>56</v>
      </c>
      <c r="C9" s="92"/>
      <c r="D9" s="93">
        <v>0.15</v>
      </c>
      <c r="E9" s="94"/>
      <c r="F9" s="86"/>
      <c r="G9" s="86"/>
      <c r="H9" s="86"/>
      <c r="I9" s="86"/>
      <c r="J9" s="86"/>
      <c r="K9" s="86"/>
    </row>
    <row r="10" spans="1:11" ht="15" thickBot="1" x14ac:dyDescent="0.35">
      <c r="A10" s="86"/>
      <c r="B10" s="91" t="s">
        <v>57</v>
      </c>
      <c r="C10" s="92"/>
      <c r="D10" s="93">
        <v>0.15</v>
      </c>
      <c r="E10" s="94"/>
      <c r="F10" s="86"/>
      <c r="G10" s="86"/>
      <c r="H10" s="86"/>
      <c r="I10" s="86"/>
      <c r="J10" s="86"/>
      <c r="K10" s="86"/>
    </row>
    <row r="11" spans="1:11" ht="15" thickBot="1" x14ac:dyDescent="0.35">
      <c r="A11" s="86"/>
      <c r="B11" s="91" t="s">
        <v>58</v>
      </c>
      <c r="C11" s="92">
        <v>1</v>
      </c>
      <c r="D11" s="93">
        <v>0.05</v>
      </c>
      <c r="E11" s="94"/>
      <c r="F11" s="86"/>
      <c r="G11" s="86"/>
      <c r="H11" s="86"/>
      <c r="I11" s="86"/>
      <c r="J11" s="86"/>
      <c r="K11" s="86"/>
    </row>
    <row r="12" spans="1:11" ht="15" thickBot="1" x14ac:dyDescent="0.35">
      <c r="A12" s="86"/>
      <c r="B12" s="91" t="s">
        <v>58</v>
      </c>
      <c r="C12" s="92">
        <v>2</v>
      </c>
      <c r="D12" s="93">
        <v>0.15</v>
      </c>
      <c r="E12" s="94"/>
      <c r="F12" s="86"/>
      <c r="G12" s="86"/>
      <c r="H12" s="86"/>
      <c r="I12" s="86"/>
      <c r="J12" s="86"/>
      <c r="K12" s="86"/>
    </row>
    <row r="13" spans="1:11" ht="15" thickBot="1" x14ac:dyDescent="0.35">
      <c r="A13" s="86"/>
      <c r="B13" s="91" t="s">
        <v>59</v>
      </c>
      <c r="C13" s="92"/>
      <c r="D13" s="93">
        <v>0.12</v>
      </c>
      <c r="E13" s="94"/>
      <c r="F13" s="86"/>
      <c r="G13" s="86"/>
      <c r="H13" s="86"/>
      <c r="I13" s="86"/>
      <c r="J13" s="86"/>
      <c r="K13" s="86"/>
    </row>
    <row r="14" spans="1:11" ht="15" thickBot="1" x14ac:dyDescent="0.35">
      <c r="A14" s="86"/>
      <c r="B14" s="91" t="s">
        <v>60</v>
      </c>
      <c r="C14" s="92">
        <v>3</v>
      </c>
      <c r="D14" s="93">
        <v>0.05</v>
      </c>
      <c r="E14" s="94"/>
      <c r="F14" s="86"/>
      <c r="G14" s="86"/>
      <c r="H14" s="86"/>
      <c r="I14" s="86"/>
      <c r="J14" s="86"/>
      <c r="K14" s="86"/>
    </row>
    <row r="15" spans="1:11" ht="15" thickBot="1" x14ac:dyDescent="0.35">
      <c r="A15" s="86"/>
      <c r="B15" s="91" t="s">
        <v>60</v>
      </c>
      <c r="C15" s="92">
        <v>1</v>
      </c>
      <c r="D15" s="93">
        <v>0.1</v>
      </c>
      <c r="E15" s="94"/>
      <c r="F15" s="86"/>
      <c r="G15" s="86"/>
      <c r="H15" s="86"/>
      <c r="I15" s="86"/>
      <c r="J15" s="86"/>
      <c r="K15" s="86"/>
    </row>
    <row r="16" spans="1:11" ht="15" thickBot="1" x14ac:dyDescent="0.35">
      <c r="A16" s="86"/>
      <c r="B16" s="91" t="s">
        <v>60</v>
      </c>
      <c r="C16" s="92">
        <v>2</v>
      </c>
      <c r="D16" s="93">
        <v>0.12</v>
      </c>
      <c r="E16" s="94"/>
      <c r="F16" s="86"/>
      <c r="G16" s="86"/>
      <c r="H16" s="86"/>
      <c r="I16" s="86"/>
      <c r="J16" s="86"/>
      <c r="K16" s="86"/>
    </row>
    <row r="17" spans="1:11" ht="15" thickBot="1" x14ac:dyDescent="0.35">
      <c r="A17" s="86"/>
      <c r="B17" s="91" t="s">
        <v>61</v>
      </c>
      <c r="C17" s="92"/>
      <c r="D17" s="93">
        <v>0.1</v>
      </c>
      <c r="E17" s="94"/>
      <c r="F17" s="86"/>
      <c r="G17" s="86"/>
      <c r="H17" s="86"/>
      <c r="I17" s="86"/>
      <c r="J17" s="86"/>
      <c r="K17" s="86"/>
    </row>
    <row r="18" spans="1:11" ht="15" thickBot="1" x14ac:dyDescent="0.35">
      <c r="A18" s="86"/>
      <c r="B18" s="91" t="s">
        <v>62</v>
      </c>
      <c r="C18" s="92"/>
      <c r="D18" s="93">
        <v>0.15</v>
      </c>
      <c r="E18" s="94"/>
      <c r="F18" s="86"/>
      <c r="G18" s="86"/>
      <c r="H18" s="86"/>
      <c r="I18" s="86"/>
      <c r="J18" s="86"/>
      <c r="K18" s="86"/>
    </row>
    <row r="19" spans="1:11" ht="15" thickBot="1" x14ac:dyDescent="0.35">
      <c r="A19" s="86"/>
      <c r="B19" s="91" t="s">
        <v>63</v>
      </c>
      <c r="C19" s="92">
        <v>1</v>
      </c>
      <c r="D19" s="93">
        <v>0.1</v>
      </c>
      <c r="E19" s="94"/>
      <c r="F19" s="86"/>
      <c r="G19" s="86"/>
      <c r="H19" s="86"/>
      <c r="I19" s="86"/>
      <c r="J19" s="86"/>
      <c r="K19" s="86"/>
    </row>
    <row r="20" spans="1:11" ht="15" thickBot="1" x14ac:dyDescent="0.35">
      <c r="A20" s="86"/>
      <c r="B20" s="91" t="s">
        <v>63</v>
      </c>
      <c r="C20" s="92">
        <v>2</v>
      </c>
      <c r="D20" s="93">
        <v>0.15</v>
      </c>
      <c r="E20" s="94"/>
      <c r="F20" s="86"/>
      <c r="G20" s="86"/>
      <c r="H20" s="86"/>
      <c r="I20" s="86"/>
      <c r="J20" s="86"/>
      <c r="K20" s="86"/>
    </row>
    <row r="21" spans="1:11" ht="15" thickBot="1" x14ac:dyDescent="0.35">
      <c r="A21" s="86"/>
      <c r="B21" s="91" t="s">
        <v>64</v>
      </c>
      <c r="C21" s="92">
        <v>1</v>
      </c>
      <c r="D21" s="93">
        <v>0.1</v>
      </c>
      <c r="E21" s="94"/>
      <c r="F21" s="86"/>
      <c r="G21" s="86"/>
      <c r="H21" s="86"/>
      <c r="I21" s="86"/>
      <c r="J21" s="86"/>
      <c r="K21" s="86"/>
    </row>
    <row r="22" spans="1:11" ht="15" thickBot="1" x14ac:dyDescent="0.35">
      <c r="A22" s="86"/>
      <c r="B22" s="91" t="s">
        <v>64</v>
      </c>
      <c r="C22" s="92">
        <v>2</v>
      </c>
      <c r="D22" s="93">
        <v>0.15</v>
      </c>
      <c r="E22" s="94"/>
      <c r="F22" s="86"/>
      <c r="G22" s="86"/>
      <c r="H22" s="86"/>
      <c r="I22" s="86"/>
      <c r="J22" s="86"/>
      <c r="K22" s="86"/>
    </row>
    <row r="23" spans="1:11" ht="15" thickBot="1" x14ac:dyDescent="0.35">
      <c r="A23" s="86"/>
      <c r="B23" s="91" t="s">
        <v>65</v>
      </c>
      <c r="C23" s="92"/>
      <c r="D23" s="93">
        <v>0.12</v>
      </c>
      <c r="E23" s="94"/>
      <c r="F23" s="86"/>
      <c r="G23" s="86"/>
      <c r="H23" s="86"/>
      <c r="I23" s="86"/>
      <c r="J23" s="86"/>
      <c r="K23" s="86"/>
    </row>
    <row r="24" spans="1:11" ht="15" thickBot="1" x14ac:dyDescent="0.35">
      <c r="A24" s="86"/>
      <c r="B24" s="91" t="s">
        <v>66</v>
      </c>
      <c r="C24" s="92"/>
      <c r="D24" s="93">
        <v>0.1</v>
      </c>
      <c r="E24" s="94"/>
      <c r="F24" s="86"/>
      <c r="G24" s="86"/>
      <c r="H24" s="86"/>
      <c r="I24" s="86"/>
      <c r="J24" s="86"/>
      <c r="K24" s="86"/>
    </row>
    <row r="25" spans="1:11" ht="15" thickBot="1" x14ac:dyDescent="0.35">
      <c r="A25" s="86"/>
      <c r="B25" s="91" t="s">
        <v>67</v>
      </c>
      <c r="C25" s="92"/>
      <c r="D25" s="93">
        <v>0.1</v>
      </c>
      <c r="E25" s="94"/>
      <c r="F25" s="86"/>
      <c r="G25" s="86"/>
      <c r="H25" s="86"/>
      <c r="I25" s="86"/>
      <c r="J25" s="86"/>
      <c r="K25" s="86"/>
    </row>
    <row r="26" spans="1:11" ht="15" thickBot="1" x14ac:dyDescent="0.35">
      <c r="A26" s="86"/>
      <c r="B26" s="91" t="s">
        <v>68</v>
      </c>
      <c r="C26" s="92"/>
      <c r="D26" s="93">
        <v>0.15</v>
      </c>
      <c r="E26" s="94"/>
      <c r="F26" s="86"/>
      <c r="G26" s="86"/>
      <c r="H26" s="86"/>
      <c r="I26" s="86"/>
      <c r="J26" s="86"/>
      <c r="K26" s="86"/>
    </row>
    <row r="27" spans="1:11" ht="15" thickBot="1" x14ac:dyDescent="0.35">
      <c r="A27" s="86"/>
      <c r="B27" s="91" t="s">
        <v>69</v>
      </c>
      <c r="C27" s="92">
        <v>1</v>
      </c>
      <c r="D27" s="93">
        <v>0.1</v>
      </c>
      <c r="E27" s="94"/>
      <c r="F27" s="86"/>
      <c r="G27" s="86"/>
      <c r="H27" s="86"/>
      <c r="I27" s="86"/>
      <c r="J27" s="86"/>
      <c r="K27" s="86"/>
    </row>
    <row r="28" spans="1:11" ht="15" thickBot="1" x14ac:dyDescent="0.35">
      <c r="A28" s="86"/>
      <c r="B28" s="91" t="s">
        <v>69</v>
      </c>
      <c r="C28" s="92">
        <v>2</v>
      </c>
      <c r="D28" s="93">
        <v>0.15</v>
      </c>
      <c r="E28" s="94"/>
      <c r="F28" s="86"/>
      <c r="G28" s="86"/>
      <c r="H28" s="86"/>
      <c r="I28" s="86"/>
      <c r="J28" s="86"/>
      <c r="K28" s="86"/>
    </row>
    <row r="29" spans="1:11" ht="15" thickBot="1" x14ac:dyDescent="0.35">
      <c r="A29" s="86"/>
      <c r="B29" s="91" t="s">
        <v>70</v>
      </c>
      <c r="C29" s="92"/>
      <c r="D29" s="93">
        <v>0.1</v>
      </c>
      <c r="E29" s="94"/>
      <c r="F29" s="86"/>
      <c r="G29" s="86"/>
      <c r="H29" s="86"/>
      <c r="I29" s="86"/>
      <c r="J29" s="86"/>
      <c r="K29" s="86"/>
    </row>
    <row r="30" spans="1:11" ht="15" thickBot="1" x14ac:dyDescent="0.35">
      <c r="A30" s="86"/>
      <c r="B30" s="91" t="s">
        <v>71</v>
      </c>
      <c r="C30" s="92">
        <v>1</v>
      </c>
      <c r="D30" s="93">
        <v>7.0000000000000007E-2</v>
      </c>
      <c r="E30" s="94"/>
      <c r="F30" s="86"/>
      <c r="G30" s="86"/>
      <c r="H30" s="86"/>
      <c r="I30" s="86"/>
      <c r="J30" s="86"/>
      <c r="K30" s="86"/>
    </row>
    <row r="31" spans="1:11" ht="15" thickBot="1" x14ac:dyDescent="0.35">
      <c r="A31" s="86"/>
      <c r="B31" s="91" t="s">
        <v>71</v>
      </c>
      <c r="C31" s="92">
        <v>2</v>
      </c>
      <c r="D31" s="93">
        <v>0.1</v>
      </c>
      <c r="E31" s="94"/>
      <c r="F31" s="86"/>
      <c r="G31" s="86"/>
      <c r="H31" s="86"/>
      <c r="I31" s="86"/>
      <c r="J31" s="86"/>
      <c r="K31" s="86"/>
    </row>
    <row r="32" spans="1:11" ht="15" thickBot="1" x14ac:dyDescent="0.35">
      <c r="A32" s="86"/>
      <c r="B32" s="91" t="s">
        <v>72</v>
      </c>
      <c r="C32" s="92"/>
      <c r="D32" s="93">
        <v>0.15</v>
      </c>
      <c r="E32" s="94"/>
      <c r="F32" s="86"/>
      <c r="G32" s="86"/>
      <c r="H32" s="86"/>
      <c r="I32" s="86"/>
      <c r="J32" s="86"/>
      <c r="K32" s="86"/>
    </row>
    <row r="33" spans="1:11" ht="15" thickBot="1" x14ac:dyDescent="0.35">
      <c r="A33" s="86"/>
      <c r="B33" s="91" t="s">
        <v>73</v>
      </c>
      <c r="C33" s="92"/>
      <c r="D33" s="93">
        <v>0.15</v>
      </c>
      <c r="E33" s="94"/>
      <c r="F33" s="86"/>
      <c r="G33" s="86"/>
      <c r="H33" s="86"/>
      <c r="I33" s="86"/>
      <c r="J33" s="86"/>
      <c r="K33" s="86"/>
    </row>
    <row r="34" spans="1:11" ht="15" thickBot="1" x14ac:dyDescent="0.35">
      <c r="A34" s="86"/>
      <c r="B34" s="91" t="s">
        <v>74</v>
      </c>
      <c r="C34" s="92">
        <v>1</v>
      </c>
      <c r="D34" s="93">
        <v>0.1</v>
      </c>
      <c r="E34" s="94"/>
      <c r="F34" s="86"/>
      <c r="G34" s="86"/>
      <c r="H34" s="86"/>
      <c r="I34" s="86"/>
      <c r="J34" s="86"/>
      <c r="K34" s="86"/>
    </row>
    <row r="35" spans="1:11" ht="15" thickBot="1" x14ac:dyDescent="0.35">
      <c r="A35" s="86"/>
      <c r="B35" s="91" t="s">
        <v>74</v>
      </c>
      <c r="C35" s="92">
        <v>2</v>
      </c>
      <c r="D35" s="93">
        <v>0.15</v>
      </c>
      <c r="E35" s="94"/>
      <c r="F35" s="86"/>
      <c r="G35" s="86"/>
      <c r="H35" s="86"/>
      <c r="I35" s="86"/>
      <c r="J35" s="86"/>
      <c r="K35" s="86"/>
    </row>
    <row r="36" spans="1:11" ht="15" thickBot="1" x14ac:dyDescent="0.35">
      <c r="A36" s="86"/>
      <c r="B36" s="91" t="s">
        <v>75</v>
      </c>
      <c r="C36" s="92"/>
      <c r="D36" s="93">
        <v>0.15</v>
      </c>
      <c r="E36" s="94"/>
      <c r="F36" s="86"/>
      <c r="G36" s="86"/>
      <c r="H36" s="86"/>
      <c r="I36" s="86"/>
      <c r="J36" s="86"/>
      <c r="K36" s="86"/>
    </row>
    <row r="37" spans="1:11" ht="15" thickBot="1" x14ac:dyDescent="0.35">
      <c r="A37" s="86"/>
      <c r="B37" s="91" t="s">
        <v>76</v>
      </c>
      <c r="C37" s="92"/>
      <c r="D37" s="93">
        <v>0.15</v>
      </c>
      <c r="E37" s="94"/>
      <c r="F37" s="86"/>
      <c r="G37" s="86"/>
      <c r="H37" s="86"/>
      <c r="I37" s="86"/>
      <c r="J37" s="86"/>
      <c r="K37" s="86"/>
    </row>
    <row r="38" spans="1:11" ht="15" thickBot="1" x14ac:dyDescent="0.35">
      <c r="A38" s="86"/>
      <c r="B38" s="91" t="s">
        <v>77</v>
      </c>
      <c r="C38" s="92"/>
      <c r="D38" s="93">
        <v>0.1</v>
      </c>
      <c r="E38" s="94"/>
      <c r="F38" s="86"/>
      <c r="G38" s="86"/>
      <c r="H38" s="86"/>
      <c r="I38" s="86"/>
      <c r="J38" s="86"/>
      <c r="K38" s="86"/>
    </row>
    <row r="39" spans="1:11" ht="15" thickBot="1" x14ac:dyDescent="0.35">
      <c r="A39" s="86"/>
      <c r="B39" s="91" t="s">
        <v>78</v>
      </c>
      <c r="C39" s="92"/>
      <c r="D39" s="93">
        <v>0.1</v>
      </c>
      <c r="E39" s="94"/>
      <c r="F39" s="86"/>
      <c r="G39" s="86"/>
      <c r="H39" s="86"/>
      <c r="I39" s="86"/>
      <c r="J39" s="86"/>
      <c r="K39" s="86"/>
    </row>
    <row r="40" spans="1:11" ht="15" thickBot="1" x14ac:dyDescent="0.35">
      <c r="A40" s="86"/>
      <c r="B40" s="91" t="s">
        <v>79</v>
      </c>
      <c r="C40" s="92"/>
      <c r="D40" s="93">
        <v>0.15</v>
      </c>
      <c r="E40" s="94"/>
      <c r="F40" s="86"/>
      <c r="G40" s="86"/>
      <c r="H40" s="86"/>
      <c r="I40" s="86"/>
      <c r="J40" s="86"/>
      <c r="K40" s="86"/>
    </row>
    <row r="41" spans="1:11" ht="15" thickBot="1" x14ac:dyDescent="0.35">
      <c r="A41" s="86"/>
      <c r="B41" s="91" t="s">
        <v>80</v>
      </c>
      <c r="C41" s="92" t="s">
        <v>81</v>
      </c>
      <c r="D41" s="93">
        <v>0.05</v>
      </c>
      <c r="E41" s="94"/>
      <c r="F41" s="86"/>
      <c r="G41" s="86"/>
      <c r="H41" s="86"/>
      <c r="I41" s="86"/>
      <c r="J41" s="86"/>
      <c r="K41" s="86"/>
    </row>
    <row r="42" spans="1:11" ht="15" thickBot="1" x14ac:dyDescent="0.35">
      <c r="A42" s="86"/>
      <c r="B42" s="91" t="s">
        <v>80</v>
      </c>
      <c r="C42" s="92" t="s">
        <v>81</v>
      </c>
      <c r="D42" s="93">
        <v>0.15</v>
      </c>
      <c r="E42" s="94"/>
      <c r="F42" s="86"/>
      <c r="G42" s="86"/>
      <c r="H42" s="86"/>
      <c r="I42" s="86"/>
      <c r="J42" s="86"/>
      <c r="K42" s="86"/>
    </row>
    <row r="43" spans="1:11" ht="15" thickBot="1" x14ac:dyDescent="0.35">
      <c r="A43" s="86"/>
      <c r="B43" s="91" t="s">
        <v>82</v>
      </c>
      <c r="C43" s="92"/>
      <c r="D43" s="93">
        <v>0.1</v>
      </c>
      <c r="E43" s="94"/>
      <c r="F43" s="86"/>
      <c r="G43" s="86"/>
      <c r="H43" s="86"/>
      <c r="I43" s="86"/>
      <c r="J43" s="86" t="s">
        <v>83</v>
      </c>
      <c r="K43" s="86"/>
    </row>
    <row r="44" spans="1:11" ht="15" thickBot="1" x14ac:dyDescent="0.35">
      <c r="A44" s="86"/>
      <c r="B44" s="91" t="s">
        <v>84</v>
      </c>
      <c r="C44" s="92"/>
      <c r="D44" s="93">
        <v>0.15</v>
      </c>
      <c r="E44" s="94"/>
      <c r="F44" s="86"/>
      <c r="G44" s="86"/>
      <c r="H44" s="86"/>
      <c r="I44" s="86"/>
      <c r="J44" s="86"/>
      <c r="K44" s="86"/>
    </row>
    <row r="45" spans="1:11" ht="15" thickBot="1" x14ac:dyDescent="0.35">
      <c r="A45" s="86"/>
      <c r="B45" s="91" t="s">
        <v>85</v>
      </c>
      <c r="C45" s="92"/>
      <c r="D45" s="93">
        <v>0.15</v>
      </c>
      <c r="E45" s="94"/>
      <c r="F45" s="86"/>
      <c r="G45" s="86"/>
      <c r="H45" s="86"/>
      <c r="I45" s="86"/>
      <c r="J45" s="86"/>
      <c r="K45" s="86"/>
    </row>
    <row r="46" spans="1:11" ht="15" thickBot="1" x14ac:dyDescent="0.35">
      <c r="A46" s="86"/>
      <c r="B46" s="91" t="s">
        <v>86</v>
      </c>
      <c r="C46" s="92"/>
      <c r="D46" s="93">
        <v>0.15</v>
      </c>
      <c r="E46" s="94"/>
      <c r="F46" s="86"/>
      <c r="G46" s="86"/>
      <c r="H46" s="86"/>
      <c r="I46" s="86"/>
      <c r="J46" s="86" t="s">
        <v>83</v>
      </c>
      <c r="K46" s="86"/>
    </row>
    <row r="47" spans="1:11" ht="15" thickBot="1" x14ac:dyDescent="0.35">
      <c r="A47" s="86"/>
      <c r="B47" s="91" t="s">
        <v>87</v>
      </c>
      <c r="C47" s="92">
        <v>4</v>
      </c>
      <c r="D47" s="93">
        <v>0.1</v>
      </c>
      <c r="E47" s="94"/>
      <c r="F47" s="86"/>
      <c r="G47" s="86"/>
      <c r="H47" s="86"/>
      <c r="I47" s="86"/>
      <c r="J47" s="86"/>
      <c r="K47" s="86"/>
    </row>
    <row r="48" spans="1:11" ht="15" thickBot="1" x14ac:dyDescent="0.35">
      <c r="A48" s="86"/>
      <c r="B48" s="91" t="s">
        <v>87</v>
      </c>
      <c r="C48" s="92">
        <v>2</v>
      </c>
      <c r="D48" s="93">
        <v>0.15</v>
      </c>
      <c r="E48" s="94"/>
      <c r="F48" s="86"/>
      <c r="G48" s="86"/>
      <c r="H48" s="86"/>
      <c r="I48" s="86"/>
      <c r="J48" s="86"/>
      <c r="K48" s="86"/>
    </row>
    <row r="49" spans="1:11" ht="15" thickBot="1" x14ac:dyDescent="0.35">
      <c r="A49" s="86"/>
      <c r="B49" s="91" t="s">
        <v>88</v>
      </c>
      <c r="C49" s="92"/>
      <c r="D49" s="93">
        <v>0.1</v>
      </c>
      <c r="E49" s="94"/>
      <c r="F49" s="86"/>
      <c r="G49" s="86"/>
      <c r="H49" s="86"/>
      <c r="I49" s="86"/>
      <c r="J49" s="86"/>
      <c r="K49" s="86"/>
    </row>
    <row r="50" spans="1:11" ht="15" thickBot="1" x14ac:dyDescent="0.35">
      <c r="A50" s="86"/>
      <c r="B50" s="91" t="s">
        <v>89</v>
      </c>
      <c r="C50" s="92"/>
      <c r="D50" s="93">
        <v>0.1</v>
      </c>
      <c r="E50" s="94"/>
      <c r="F50" s="86"/>
      <c r="G50" s="86"/>
      <c r="H50" s="86"/>
      <c r="I50" s="86"/>
      <c r="J50" s="86"/>
      <c r="K50" s="86"/>
    </row>
    <row r="51" spans="1:11" ht="15" thickBot="1" x14ac:dyDescent="0.35">
      <c r="A51" s="86"/>
      <c r="B51" s="91" t="s">
        <v>90</v>
      </c>
      <c r="C51" s="92"/>
      <c r="D51" s="93">
        <v>0.1</v>
      </c>
      <c r="E51" s="94"/>
      <c r="F51" s="86"/>
      <c r="G51" s="86"/>
      <c r="H51" s="86"/>
      <c r="I51" s="86"/>
      <c r="J51" s="86"/>
      <c r="K51" s="86"/>
    </row>
    <row r="52" spans="1:11" ht="15" thickBot="1" x14ac:dyDescent="0.35">
      <c r="A52" s="86"/>
      <c r="B52" s="91" t="s">
        <v>91</v>
      </c>
      <c r="C52" s="92"/>
      <c r="D52" s="93">
        <v>0.15</v>
      </c>
      <c r="E52" s="94"/>
      <c r="F52" s="86"/>
      <c r="G52" s="86"/>
      <c r="H52" s="86"/>
      <c r="I52" s="86"/>
      <c r="J52" s="86"/>
      <c r="K52" s="86"/>
    </row>
    <row r="53" spans="1:11" ht="15" thickBot="1" x14ac:dyDescent="0.35">
      <c r="A53" s="86"/>
      <c r="B53" s="91" t="s">
        <v>92</v>
      </c>
      <c r="C53" s="92"/>
      <c r="D53" s="93">
        <v>0.1</v>
      </c>
      <c r="E53" s="94"/>
      <c r="F53" s="86"/>
      <c r="G53" s="86"/>
      <c r="H53" s="86"/>
      <c r="I53" s="86"/>
      <c r="J53" s="86"/>
      <c r="K53" s="86"/>
    </row>
    <row r="54" spans="1:11" ht="15" thickBot="1" x14ac:dyDescent="0.35">
      <c r="A54" s="86"/>
      <c r="B54" s="91" t="s">
        <v>93</v>
      </c>
      <c r="C54" s="92"/>
      <c r="D54" s="93">
        <v>0.1</v>
      </c>
      <c r="E54" s="94"/>
      <c r="F54" s="86"/>
      <c r="G54" s="86"/>
      <c r="H54" s="86"/>
      <c r="I54" s="86"/>
      <c r="J54" s="86"/>
      <c r="K54" s="86"/>
    </row>
    <row r="55" spans="1:11" ht="15" thickBot="1" x14ac:dyDescent="0.35">
      <c r="A55" s="86"/>
      <c r="B55" s="91" t="s">
        <v>94</v>
      </c>
      <c r="C55" s="92">
        <v>5</v>
      </c>
      <c r="D55" s="93">
        <v>0.1</v>
      </c>
      <c r="E55" s="94"/>
      <c r="F55" s="86"/>
      <c r="G55" s="86"/>
      <c r="H55" s="86"/>
      <c r="I55" s="86"/>
      <c r="J55" s="86"/>
      <c r="K55" s="86"/>
    </row>
    <row r="56" spans="1:11" ht="15" thickBot="1" x14ac:dyDescent="0.35">
      <c r="A56" s="86"/>
      <c r="B56" s="91" t="s">
        <v>94</v>
      </c>
      <c r="C56" s="92">
        <v>2</v>
      </c>
      <c r="D56" s="93">
        <v>0.15</v>
      </c>
      <c r="E56" s="94"/>
      <c r="F56" s="86"/>
      <c r="G56" s="86"/>
      <c r="H56" s="86"/>
      <c r="I56" s="86"/>
      <c r="J56" s="86"/>
      <c r="K56" s="86"/>
    </row>
    <row r="57" spans="1:11" ht="15" thickBot="1" x14ac:dyDescent="0.35">
      <c r="A57" s="86"/>
      <c r="B57" s="91" t="s">
        <v>95</v>
      </c>
      <c r="C57" s="92">
        <v>1</v>
      </c>
      <c r="D57" s="93">
        <v>0.1</v>
      </c>
      <c r="E57" s="94"/>
      <c r="F57" s="86"/>
      <c r="G57" s="86"/>
      <c r="H57" s="86"/>
      <c r="I57" s="86"/>
      <c r="J57" s="86"/>
      <c r="K57" s="86"/>
    </row>
    <row r="58" spans="1:11" ht="15" thickBot="1" x14ac:dyDescent="0.35">
      <c r="A58" s="86"/>
      <c r="B58" s="91" t="s">
        <v>95</v>
      </c>
      <c r="C58" s="92">
        <v>2</v>
      </c>
      <c r="D58" s="93">
        <v>0.15</v>
      </c>
      <c r="E58" s="94"/>
      <c r="F58" s="86"/>
      <c r="G58" s="86"/>
      <c r="H58" s="86"/>
      <c r="I58" s="86"/>
      <c r="J58" s="86"/>
      <c r="K58" s="86"/>
    </row>
    <row r="59" spans="1:11" ht="15" thickBot="1" x14ac:dyDescent="0.35">
      <c r="A59" s="86"/>
      <c r="B59" s="91" t="s">
        <v>96</v>
      </c>
      <c r="C59" s="92">
        <v>1</v>
      </c>
      <c r="D59" s="93">
        <v>0.1</v>
      </c>
      <c r="E59" s="94"/>
      <c r="F59" s="86"/>
      <c r="G59" s="86"/>
      <c r="H59" s="86"/>
      <c r="I59" s="86"/>
      <c r="J59" s="86"/>
      <c r="K59" s="86"/>
    </row>
    <row r="60" spans="1:11" ht="15" thickBot="1" x14ac:dyDescent="0.35">
      <c r="A60" s="86"/>
      <c r="B60" s="91" t="s">
        <v>96</v>
      </c>
      <c r="C60" s="92">
        <v>2</v>
      </c>
      <c r="D60" s="93">
        <v>0.15</v>
      </c>
      <c r="E60" s="94"/>
      <c r="F60" s="86"/>
      <c r="G60" s="86"/>
      <c r="H60" s="86"/>
      <c r="I60" s="86"/>
      <c r="J60" s="86"/>
      <c r="K60" s="86"/>
    </row>
    <row r="61" spans="1:11" ht="15" thickBot="1" x14ac:dyDescent="0.35">
      <c r="A61" s="86"/>
      <c r="B61" s="91" t="s">
        <v>97</v>
      </c>
      <c r="C61" s="92">
        <v>1</v>
      </c>
      <c r="D61" s="93">
        <v>0.05</v>
      </c>
      <c r="E61" s="94"/>
      <c r="F61" s="86"/>
      <c r="G61" s="86"/>
      <c r="H61" s="86"/>
      <c r="I61" s="86"/>
      <c r="J61" s="86"/>
      <c r="K61" s="86"/>
    </row>
    <row r="62" spans="1:11" ht="15" thickBot="1" x14ac:dyDescent="0.35">
      <c r="A62" s="86"/>
      <c r="B62" s="91" t="s">
        <v>97</v>
      </c>
      <c r="C62" s="92">
        <v>2</v>
      </c>
      <c r="D62" s="93">
        <v>0.1</v>
      </c>
      <c r="E62" s="94"/>
      <c r="F62" s="86"/>
      <c r="G62" s="86"/>
      <c r="H62" s="86"/>
      <c r="I62" s="86"/>
      <c r="J62" s="86"/>
      <c r="K62" s="86"/>
    </row>
    <row r="63" spans="1:11" ht="15" thickBot="1" x14ac:dyDescent="0.35">
      <c r="A63" s="86"/>
      <c r="B63" s="91" t="s">
        <v>98</v>
      </c>
      <c r="C63" s="92">
        <v>1</v>
      </c>
      <c r="D63" s="93">
        <v>0.1</v>
      </c>
      <c r="E63" s="94"/>
      <c r="F63" s="86"/>
      <c r="G63" s="86"/>
      <c r="H63" s="86"/>
      <c r="I63" s="86"/>
      <c r="J63" s="86"/>
      <c r="K63" s="86"/>
    </row>
    <row r="64" spans="1:11" ht="15" thickBot="1" x14ac:dyDescent="0.35">
      <c r="A64" s="86"/>
      <c r="B64" s="91" t="s">
        <v>98</v>
      </c>
      <c r="C64" s="92">
        <v>2</v>
      </c>
      <c r="D64" s="93">
        <v>0.15</v>
      </c>
      <c r="E64" s="94"/>
      <c r="F64" s="86"/>
      <c r="G64" s="86"/>
      <c r="H64" s="86"/>
      <c r="I64" s="86"/>
      <c r="J64" s="86"/>
      <c r="K64" s="86"/>
    </row>
    <row r="65" spans="1:11" ht="15" thickBot="1" x14ac:dyDescent="0.35">
      <c r="A65" s="86"/>
      <c r="B65" s="91" t="s">
        <v>99</v>
      </c>
      <c r="C65" s="92">
        <v>1</v>
      </c>
      <c r="D65" s="93">
        <v>0.05</v>
      </c>
      <c r="E65" s="94"/>
      <c r="F65" s="86"/>
      <c r="G65" s="86"/>
      <c r="H65" s="86"/>
      <c r="I65" s="86"/>
      <c r="J65" s="86"/>
      <c r="K65" s="86"/>
    </row>
    <row r="66" spans="1:11" ht="15" thickBot="1" x14ac:dyDescent="0.35">
      <c r="A66" s="86"/>
      <c r="B66" s="91" t="s">
        <v>99</v>
      </c>
      <c r="C66" s="92">
        <v>2</v>
      </c>
      <c r="D66" s="93">
        <v>0.15</v>
      </c>
      <c r="E66" s="94"/>
      <c r="F66" s="86"/>
      <c r="G66" s="86"/>
      <c r="H66" s="86"/>
      <c r="I66" s="86"/>
      <c r="J66" s="86"/>
      <c r="K66" s="86"/>
    </row>
    <row r="67" spans="1:11" ht="15" thickBot="1" x14ac:dyDescent="0.35">
      <c r="A67" s="86"/>
      <c r="B67" s="91" t="s">
        <v>100</v>
      </c>
      <c r="C67" s="92"/>
      <c r="D67" s="93">
        <v>0.1</v>
      </c>
      <c r="E67" s="94"/>
      <c r="F67" s="86"/>
      <c r="G67" s="86"/>
      <c r="H67" s="86"/>
      <c r="I67" s="86"/>
      <c r="J67" s="86"/>
      <c r="K67" s="86"/>
    </row>
    <row r="68" spans="1:11" ht="15" thickBot="1" x14ac:dyDescent="0.35">
      <c r="A68" s="86"/>
      <c r="B68" s="91" t="s">
        <v>101</v>
      </c>
      <c r="C68" s="92">
        <v>1</v>
      </c>
      <c r="D68" s="93">
        <v>0.1</v>
      </c>
      <c r="E68" s="94"/>
      <c r="F68" s="86"/>
      <c r="G68" s="86"/>
      <c r="H68" s="86"/>
      <c r="I68" s="86"/>
      <c r="J68" s="86"/>
      <c r="K68" s="86"/>
    </row>
    <row r="69" spans="1:11" ht="15" thickBot="1" x14ac:dyDescent="0.35">
      <c r="A69" s="86"/>
      <c r="B69" s="91" t="s">
        <v>101</v>
      </c>
      <c r="C69" s="92">
        <v>2</v>
      </c>
      <c r="D69" s="93">
        <v>0.15</v>
      </c>
      <c r="E69" s="94"/>
      <c r="F69" s="86"/>
      <c r="G69" s="86"/>
      <c r="H69" s="86"/>
      <c r="I69" s="86"/>
      <c r="J69" s="86"/>
      <c r="K69" s="86"/>
    </row>
    <row r="70" spans="1:11" ht="15" thickBot="1" x14ac:dyDescent="0.35">
      <c r="A70" s="86"/>
      <c r="B70" s="91" t="s">
        <v>102</v>
      </c>
      <c r="C70" s="92"/>
      <c r="D70" s="93">
        <v>0.15</v>
      </c>
      <c r="E70" s="94"/>
      <c r="F70" s="86"/>
      <c r="G70" s="86"/>
      <c r="H70" s="86"/>
      <c r="I70" s="86"/>
      <c r="J70" s="86"/>
      <c r="K70" s="86"/>
    </row>
    <row r="71" spans="1:11" ht="15" thickBot="1" x14ac:dyDescent="0.35">
      <c r="A71" s="86"/>
      <c r="B71" s="91" t="s">
        <v>103</v>
      </c>
      <c r="C71" s="92"/>
      <c r="D71" s="93">
        <v>0.1</v>
      </c>
      <c r="E71" s="94"/>
      <c r="F71" s="86"/>
      <c r="G71" s="86"/>
      <c r="H71" s="86"/>
      <c r="I71" s="86"/>
      <c r="J71" s="86"/>
      <c r="K71" s="86"/>
    </row>
    <row r="72" spans="1:11" ht="15" thickBot="1" x14ac:dyDescent="0.35">
      <c r="A72" s="86"/>
      <c r="B72" s="91" t="s">
        <v>104</v>
      </c>
      <c r="C72" s="92">
        <v>6</v>
      </c>
      <c r="D72" s="93">
        <v>0.1</v>
      </c>
      <c r="E72" s="94"/>
      <c r="F72" s="86"/>
      <c r="G72" s="86"/>
      <c r="H72" s="86"/>
      <c r="I72" s="86"/>
      <c r="J72" s="86"/>
      <c r="K72" s="86"/>
    </row>
    <row r="73" spans="1:11" ht="15" thickBot="1" x14ac:dyDescent="0.35">
      <c r="A73" s="86"/>
      <c r="B73" s="91" t="s">
        <v>104</v>
      </c>
      <c r="C73" s="92">
        <v>2</v>
      </c>
      <c r="D73" s="93">
        <v>0.15</v>
      </c>
      <c r="E73" s="94"/>
      <c r="F73" s="86"/>
      <c r="G73" s="86"/>
      <c r="H73" s="86"/>
      <c r="I73" s="86"/>
      <c r="J73" s="86"/>
      <c r="K73" s="86"/>
    </row>
    <row r="74" spans="1:11" ht="15" thickBot="1" x14ac:dyDescent="0.35">
      <c r="A74" s="86"/>
      <c r="B74" s="91" t="s">
        <v>105</v>
      </c>
      <c r="C74" s="92">
        <v>1</v>
      </c>
      <c r="D74" s="93">
        <v>0.1</v>
      </c>
      <c r="E74" s="94"/>
      <c r="F74" s="86"/>
      <c r="G74" s="86"/>
      <c r="H74" s="86"/>
      <c r="I74" s="86"/>
      <c r="J74" s="86"/>
      <c r="K74" s="86"/>
    </row>
    <row r="75" spans="1:11" ht="15" thickBot="1" x14ac:dyDescent="0.35">
      <c r="A75" s="86"/>
      <c r="B75" s="91" t="s">
        <v>105</v>
      </c>
      <c r="C75" s="92">
        <v>2</v>
      </c>
      <c r="D75" s="93">
        <v>0.15</v>
      </c>
      <c r="E75" s="94"/>
      <c r="F75" s="86"/>
      <c r="G75" s="86"/>
      <c r="H75" s="86"/>
      <c r="I75" s="86"/>
      <c r="J75" s="86"/>
      <c r="K75" s="86"/>
    </row>
    <row r="76" spans="1:11" ht="15" thickBot="1" x14ac:dyDescent="0.35">
      <c r="A76" s="86"/>
      <c r="B76" s="91" t="s">
        <v>106</v>
      </c>
      <c r="C76" s="92">
        <v>7</v>
      </c>
      <c r="D76" s="93">
        <v>0.05</v>
      </c>
      <c r="E76" s="94"/>
      <c r="F76" s="86"/>
      <c r="G76" s="86"/>
      <c r="H76" s="86"/>
      <c r="I76" s="86"/>
      <c r="J76" s="86"/>
      <c r="K76" s="86"/>
    </row>
    <row r="77" spans="1:11" ht="15" thickBot="1" x14ac:dyDescent="0.35">
      <c r="A77" s="86"/>
      <c r="B77" s="91" t="s">
        <v>106</v>
      </c>
      <c r="C77" s="92">
        <v>2</v>
      </c>
      <c r="D77" s="93">
        <v>0.15</v>
      </c>
      <c r="E77" s="94"/>
      <c r="F77" s="86"/>
      <c r="G77" s="86"/>
      <c r="H77" s="86"/>
      <c r="I77" s="86"/>
      <c r="J77" s="86"/>
      <c r="K77" s="86"/>
    </row>
    <row r="78" spans="1:11" ht="15" thickBot="1" x14ac:dyDescent="0.35">
      <c r="A78" s="86"/>
      <c r="B78" s="91" t="s">
        <v>107</v>
      </c>
      <c r="C78" s="92"/>
      <c r="D78" s="93">
        <v>0.15</v>
      </c>
      <c r="E78" s="94"/>
      <c r="F78" s="86"/>
      <c r="G78" s="86"/>
      <c r="H78" s="86"/>
      <c r="I78" s="86"/>
      <c r="J78" s="86"/>
      <c r="K78" s="86"/>
    </row>
    <row r="79" spans="1:11" ht="15" thickBot="1" x14ac:dyDescent="0.35">
      <c r="A79" s="86"/>
      <c r="B79" s="91" t="s">
        <v>108</v>
      </c>
      <c r="C79" s="92"/>
      <c r="D79" s="93">
        <v>0.1</v>
      </c>
      <c r="E79" s="94"/>
      <c r="F79" s="86"/>
      <c r="G79" s="86"/>
      <c r="H79" s="86"/>
      <c r="I79" s="86"/>
      <c r="J79" s="86"/>
      <c r="K79" s="86"/>
    </row>
    <row r="80" spans="1:11" ht="15" thickBot="1" x14ac:dyDescent="0.35">
      <c r="A80" s="86"/>
      <c r="B80" s="91" t="s">
        <v>109</v>
      </c>
      <c r="C80" s="92">
        <v>1</v>
      </c>
      <c r="D80" s="93">
        <v>0.1</v>
      </c>
      <c r="E80" s="94"/>
      <c r="F80" s="86"/>
      <c r="G80" s="86"/>
      <c r="H80" s="86"/>
      <c r="I80" s="86"/>
      <c r="J80" s="86"/>
      <c r="K80" s="86"/>
    </row>
    <row r="81" spans="1:11" ht="15" thickBot="1" x14ac:dyDescent="0.35">
      <c r="A81" s="86"/>
      <c r="B81" s="91" t="s">
        <v>109</v>
      </c>
      <c r="C81" s="92">
        <v>2</v>
      </c>
      <c r="D81" s="93">
        <v>0.15</v>
      </c>
      <c r="E81" s="94"/>
      <c r="F81" s="86"/>
      <c r="G81" s="86"/>
      <c r="H81" s="86"/>
      <c r="I81" s="86"/>
      <c r="J81" s="86"/>
      <c r="K81" s="86"/>
    </row>
    <row r="82" spans="1:11" ht="15" thickBot="1" x14ac:dyDescent="0.35">
      <c r="A82" s="86"/>
      <c r="B82" s="91" t="s">
        <v>110</v>
      </c>
      <c r="C82" s="92">
        <v>1</v>
      </c>
      <c r="D82" s="93">
        <v>0.05</v>
      </c>
      <c r="E82" s="94"/>
      <c r="F82" s="86"/>
      <c r="G82" s="86"/>
      <c r="H82" s="86"/>
      <c r="I82" s="86"/>
      <c r="J82" s="86"/>
      <c r="K82" s="86"/>
    </row>
    <row r="83" spans="1:11" ht="15" thickBot="1" x14ac:dyDescent="0.35">
      <c r="A83" s="86"/>
      <c r="B83" s="91" t="s">
        <v>110</v>
      </c>
      <c r="C83" s="92">
        <v>2</v>
      </c>
      <c r="D83" s="93">
        <v>0.1</v>
      </c>
      <c r="E83" s="94"/>
      <c r="F83" s="86"/>
      <c r="G83" s="86"/>
      <c r="H83" s="86"/>
      <c r="I83" s="86"/>
      <c r="J83" s="86"/>
      <c r="K83" s="86"/>
    </row>
    <row r="84" spans="1:11" ht="15" thickBot="1" x14ac:dyDescent="0.35">
      <c r="A84" s="86"/>
      <c r="B84" s="91" t="s">
        <v>111</v>
      </c>
      <c r="C84" s="92"/>
      <c r="D84" s="93">
        <v>0.1</v>
      </c>
      <c r="E84" s="94"/>
      <c r="F84" s="86"/>
      <c r="G84" s="86"/>
      <c r="H84" s="86"/>
      <c r="I84" s="86"/>
      <c r="J84" s="86"/>
      <c r="K84" s="86"/>
    </row>
    <row r="85" spans="1:11" ht="15" thickBot="1" x14ac:dyDescent="0.35">
      <c r="A85" s="86"/>
      <c r="B85" s="91" t="s">
        <v>112</v>
      </c>
      <c r="C85" s="92"/>
      <c r="D85" s="93">
        <v>0.1</v>
      </c>
      <c r="E85" s="94"/>
      <c r="F85" s="86"/>
      <c r="G85" s="86"/>
      <c r="H85" s="86"/>
      <c r="I85" s="86"/>
      <c r="J85" s="86"/>
      <c r="K85" s="86"/>
    </row>
    <row r="86" spans="1:11" ht="15" thickBot="1" x14ac:dyDescent="0.35">
      <c r="A86" s="86"/>
      <c r="B86" s="91" t="s">
        <v>113</v>
      </c>
      <c r="C86" s="92"/>
      <c r="D86" s="93">
        <v>0.1</v>
      </c>
      <c r="E86" s="94"/>
      <c r="F86" s="86"/>
      <c r="G86" s="86"/>
      <c r="H86" s="86"/>
      <c r="I86" s="86"/>
      <c r="J86" s="86"/>
      <c r="K86" s="86"/>
    </row>
    <row r="87" spans="1:11" ht="15" thickBot="1" x14ac:dyDescent="0.35">
      <c r="A87" s="86"/>
      <c r="B87" s="91" t="s">
        <v>114</v>
      </c>
      <c r="C87" s="92"/>
      <c r="D87" s="93">
        <v>0.1</v>
      </c>
      <c r="E87" s="94"/>
      <c r="F87" s="86"/>
      <c r="G87" s="86"/>
      <c r="H87" s="86"/>
      <c r="I87" s="86"/>
      <c r="J87" s="86"/>
      <c r="K87" s="86"/>
    </row>
    <row r="88" spans="1:11" ht="15" thickBot="1" x14ac:dyDescent="0.35">
      <c r="A88" s="86"/>
      <c r="B88" s="91" t="s">
        <v>115</v>
      </c>
      <c r="C88" s="92">
        <v>1</v>
      </c>
      <c r="D88" s="93">
        <v>0.1</v>
      </c>
      <c r="E88" s="94"/>
      <c r="F88" s="86"/>
      <c r="G88" s="86"/>
      <c r="H88" s="86"/>
      <c r="I88" s="86"/>
      <c r="J88" s="86"/>
      <c r="K88" s="86"/>
    </row>
    <row r="89" spans="1:11" ht="15" thickBot="1" x14ac:dyDescent="0.35">
      <c r="A89" s="86"/>
      <c r="B89" s="91" t="s">
        <v>115</v>
      </c>
      <c r="C89" s="92">
        <v>2</v>
      </c>
      <c r="D89" s="93">
        <v>0.15</v>
      </c>
      <c r="E89" s="94"/>
      <c r="F89" s="86"/>
      <c r="G89" s="86"/>
      <c r="H89" s="86"/>
      <c r="I89" s="86"/>
      <c r="J89" s="86"/>
      <c r="K89" s="86"/>
    </row>
    <row r="90" spans="1:11" ht="15" thickBot="1" x14ac:dyDescent="0.35">
      <c r="A90" s="86"/>
      <c r="B90" s="91" t="s">
        <v>116</v>
      </c>
      <c r="C90" s="92">
        <v>1</v>
      </c>
      <c r="D90" s="93">
        <v>0.12</v>
      </c>
      <c r="E90" s="94"/>
      <c r="F90" s="86"/>
      <c r="G90" s="86"/>
      <c r="H90" s="86"/>
      <c r="I90" s="86"/>
      <c r="J90" s="86"/>
      <c r="K90" s="86"/>
    </row>
    <row r="91" spans="1:11" ht="15" thickBot="1" x14ac:dyDescent="0.35">
      <c r="A91" s="86"/>
      <c r="B91" s="91" t="s">
        <v>116</v>
      </c>
      <c r="C91" s="92">
        <v>2</v>
      </c>
      <c r="D91" s="93">
        <v>0.15</v>
      </c>
      <c r="E91" s="94"/>
      <c r="F91" s="86"/>
      <c r="G91" s="86"/>
      <c r="H91" s="86"/>
      <c r="I91" s="86"/>
      <c r="J91" s="86"/>
      <c r="K91" s="86"/>
    </row>
    <row r="92" spans="1:11" ht="15" thickBot="1" x14ac:dyDescent="0.35">
      <c r="A92" s="86"/>
      <c r="B92" s="91" t="s">
        <v>117</v>
      </c>
      <c r="C92" s="92"/>
      <c r="D92" s="93">
        <v>0.1</v>
      </c>
      <c r="E92" s="94"/>
      <c r="F92" s="86"/>
      <c r="G92" s="86"/>
      <c r="H92" s="86"/>
      <c r="I92" s="86"/>
      <c r="J92" s="86"/>
      <c r="K92" s="86"/>
    </row>
    <row r="93" spans="1:11" ht="15" thickBot="1" x14ac:dyDescent="0.35">
      <c r="A93" s="86"/>
      <c r="B93" s="91" t="s">
        <v>118</v>
      </c>
      <c r="C93" s="92">
        <v>1</v>
      </c>
      <c r="D93" s="93">
        <v>0.1</v>
      </c>
      <c r="E93" s="94"/>
      <c r="F93" s="86"/>
      <c r="G93" s="86"/>
      <c r="H93" s="86"/>
      <c r="I93" s="86"/>
      <c r="J93" s="86"/>
      <c r="K93" s="86"/>
    </row>
    <row r="94" spans="1:11" ht="15" thickBot="1" x14ac:dyDescent="0.35">
      <c r="A94" s="86"/>
      <c r="B94" s="91" t="s">
        <v>118</v>
      </c>
      <c r="C94" s="92">
        <v>2</v>
      </c>
      <c r="D94" s="93">
        <v>0.15</v>
      </c>
      <c r="E94" s="94"/>
      <c r="F94" s="86"/>
      <c r="G94" s="86"/>
      <c r="H94" s="86"/>
      <c r="I94" s="86"/>
      <c r="J94" s="86"/>
      <c r="K94" s="86"/>
    </row>
    <row r="95" spans="1:11" ht="15" thickBot="1" x14ac:dyDescent="0.35">
      <c r="A95" s="86"/>
      <c r="B95" s="91" t="s">
        <v>119</v>
      </c>
      <c r="C95" s="92">
        <v>1</v>
      </c>
      <c r="D95" s="93">
        <v>0.1</v>
      </c>
      <c r="E95" s="94"/>
      <c r="F95" s="86"/>
      <c r="G95" s="86"/>
      <c r="H95" s="86"/>
      <c r="I95" s="86"/>
      <c r="J95" s="86"/>
      <c r="K95" s="86"/>
    </row>
    <row r="96" spans="1:11" ht="15" thickBot="1" x14ac:dyDescent="0.35">
      <c r="A96" s="86"/>
      <c r="B96" s="91" t="s">
        <v>119</v>
      </c>
      <c r="C96" s="92">
        <v>2</v>
      </c>
      <c r="D96" s="93">
        <v>0.15</v>
      </c>
      <c r="E96" s="94"/>
      <c r="F96" s="86"/>
      <c r="G96" s="86"/>
      <c r="H96" s="86"/>
      <c r="I96" s="86"/>
      <c r="J96" s="86"/>
      <c r="K96" s="86"/>
    </row>
    <row r="97" spans="1:11" ht="15" thickBot="1" x14ac:dyDescent="0.35">
      <c r="A97" s="86"/>
      <c r="B97" s="91" t="s">
        <v>120</v>
      </c>
      <c r="C97" s="92"/>
      <c r="D97" s="93">
        <v>0.15</v>
      </c>
      <c r="E97" s="94"/>
      <c r="F97" s="86"/>
      <c r="G97" s="86"/>
      <c r="H97" s="86"/>
      <c r="I97" s="86"/>
      <c r="J97" s="86"/>
      <c r="K97" s="86"/>
    </row>
    <row r="98" spans="1:11" x14ac:dyDescent="0.3">
      <c r="A98" s="86"/>
      <c r="B98" s="86"/>
      <c r="C98" s="86"/>
      <c r="D98" s="86"/>
      <c r="E98" s="95"/>
      <c r="F98" s="86"/>
      <c r="G98" s="86"/>
      <c r="H98" s="86"/>
      <c r="I98" s="86"/>
      <c r="J98" s="86"/>
      <c r="K98" s="86"/>
    </row>
    <row r="99" spans="1:11" x14ac:dyDescent="0.3">
      <c r="A99" s="86"/>
      <c r="B99" s="88" t="s">
        <v>121</v>
      </c>
      <c r="C99" s="86"/>
      <c r="D99" s="86"/>
      <c r="E99" s="95"/>
      <c r="F99" s="86"/>
      <c r="G99" s="86"/>
      <c r="H99" s="86"/>
      <c r="I99" s="86"/>
      <c r="J99" s="86"/>
      <c r="K99" s="86"/>
    </row>
    <row r="100" spans="1:11" x14ac:dyDescent="0.3">
      <c r="A100" s="86"/>
      <c r="B100" s="86"/>
      <c r="C100" s="86"/>
      <c r="D100" s="86"/>
      <c r="E100" s="95"/>
      <c r="F100" s="86"/>
      <c r="G100" s="86"/>
      <c r="H100" s="86"/>
      <c r="I100" s="86"/>
      <c r="J100" s="86"/>
      <c r="K100" s="86"/>
    </row>
    <row r="101" spans="1:11" x14ac:dyDescent="0.3">
      <c r="A101" s="88">
        <v>1</v>
      </c>
      <c r="B101" s="86" t="s">
        <v>122</v>
      </c>
      <c r="C101" s="86"/>
      <c r="D101" s="86"/>
      <c r="E101" s="95"/>
      <c r="F101" s="86"/>
      <c r="G101" s="86"/>
      <c r="H101" s="86"/>
      <c r="I101" s="86"/>
      <c r="J101" s="86"/>
      <c r="K101" s="86"/>
    </row>
    <row r="102" spans="1:11" x14ac:dyDescent="0.3">
      <c r="A102" s="88">
        <v>2</v>
      </c>
      <c r="B102" s="86" t="s">
        <v>123</v>
      </c>
      <c r="C102" s="86"/>
      <c r="D102" s="86"/>
      <c r="E102" s="95"/>
      <c r="F102" s="86"/>
      <c r="G102" s="86"/>
      <c r="H102" s="86"/>
      <c r="I102" s="86"/>
      <c r="J102" s="86"/>
      <c r="K102" s="86"/>
    </row>
    <row r="103" spans="1:11" x14ac:dyDescent="0.3">
      <c r="A103" s="88">
        <v>3</v>
      </c>
      <c r="B103" s="86" t="s">
        <v>124</v>
      </c>
      <c r="C103" s="86"/>
      <c r="D103" s="86"/>
      <c r="E103" s="95"/>
      <c r="F103" s="86"/>
      <c r="G103" s="86"/>
      <c r="H103" s="86"/>
      <c r="I103" s="86"/>
      <c r="J103" s="86"/>
      <c r="K103" s="86"/>
    </row>
    <row r="104" spans="1:11" x14ac:dyDescent="0.3">
      <c r="A104" s="88"/>
      <c r="B104" s="86" t="s">
        <v>125</v>
      </c>
      <c r="C104" s="86"/>
      <c r="D104" s="86"/>
      <c r="E104" s="95"/>
      <c r="F104" s="86"/>
      <c r="G104" s="86"/>
      <c r="H104" s="86"/>
      <c r="I104" s="86"/>
      <c r="J104" s="86"/>
      <c r="K104" s="86"/>
    </row>
    <row r="105" spans="1:11" x14ac:dyDescent="0.3">
      <c r="A105" s="88">
        <v>4</v>
      </c>
      <c r="B105" s="86" t="s">
        <v>126</v>
      </c>
      <c r="C105" s="86"/>
      <c r="D105" s="86"/>
      <c r="E105" s="95"/>
      <c r="F105" s="86"/>
      <c r="G105" s="86"/>
      <c r="H105" s="86"/>
      <c r="I105" s="86"/>
      <c r="J105" s="86"/>
      <c r="K105" s="86"/>
    </row>
    <row r="106" spans="1:11" x14ac:dyDescent="0.3">
      <c r="A106" s="88"/>
      <c r="B106" s="86" t="s">
        <v>127</v>
      </c>
      <c r="C106" s="86"/>
      <c r="D106" s="86"/>
      <c r="E106" s="95"/>
      <c r="F106" s="86"/>
      <c r="G106" s="86"/>
      <c r="H106" s="86"/>
      <c r="I106" s="86"/>
      <c r="J106" s="86"/>
      <c r="K106" s="86"/>
    </row>
    <row r="107" spans="1:11" x14ac:dyDescent="0.3">
      <c r="A107" s="88">
        <v>5</v>
      </c>
      <c r="B107" s="86" t="s">
        <v>128</v>
      </c>
      <c r="C107" s="86"/>
      <c r="D107" s="86"/>
      <c r="E107" s="95"/>
      <c r="F107" s="86"/>
      <c r="G107" s="86"/>
      <c r="H107" s="86"/>
      <c r="I107" s="86"/>
      <c r="J107" s="86"/>
      <c r="K107" s="86"/>
    </row>
    <row r="108" spans="1:11" x14ac:dyDescent="0.3">
      <c r="A108" s="88">
        <v>6</v>
      </c>
      <c r="B108" s="86" t="s">
        <v>129</v>
      </c>
      <c r="C108" s="86"/>
      <c r="D108" s="86"/>
      <c r="E108" s="95"/>
      <c r="F108" s="86"/>
      <c r="G108" s="86"/>
      <c r="H108" s="86"/>
      <c r="I108" s="86"/>
      <c r="J108" s="86"/>
      <c r="K108" s="86"/>
    </row>
    <row r="109" spans="1:11" x14ac:dyDescent="0.3">
      <c r="A109" s="88"/>
      <c r="B109" s="86" t="s">
        <v>130</v>
      </c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1:11" x14ac:dyDescent="0.3">
      <c r="A110" s="88">
        <v>7</v>
      </c>
      <c r="B110" s="86" t="s">
        <v>131</v>
      </c>
      <c r="C110" s="86"/>
      <c r="D110" s="86"/>
      <c r="E110" s="86"/>
      <c r="F110" s="86"/>
      <c r="G110" s="86"/>
      <c r="H110" s="86"/>
      <c r="I110" s="86"/>
      <c r="J110" s="86"/>
      <c r="K110" s="86"/>
    </row>
    <row r="111" spans="1:11" x14ac:dyDescent="0.3">
      <c r="A111" s="88"/>
      <c r="B111" s="86" t="s">
        <v>132</v>
      </c>
      <c r="C111" s="86"/>
      <c r="D111" s="86"/>
      <c r="E111" s="86"/>
      <c r="F111" s="86"/>
      <c r="G111" s="86"/>
      <c r="H111" s="86"/>
      <c r="I111" s="86"/>
      <c r="J111" s="86"/>
      <c r="K111" s="86"/>
    </row>
    <row r="112" spans="1:11" x14ac:dyDescent="0.3">
      <c r="A112" s="88"/>
      <c r="B112" s="86" t="s">
        <v>133</v>
      </c>
      <c r="C112" s="86"/>
      <c r="D112" s="86"/>
      <c r="E112" s="86"/>
      <c r="F112" s="86"/>
      <c r="G112" s="86"/>
      <c r="H112" s="86"/>
      <c r="I112" s="86"/>
      <c r="J112" s="86"/>
      <c r="K112" s="86"/>
    </row>
    <row r="113" spans="1:11" x14ac:dyDescent="0.3">
      <c r="A113" s="88" t="s">
        <v>81</v>
      </c>
      <c r="B113" s="86" t="s">
        <v>134</v>
      </c>
      <c r="C113" s="86"/>
      <c r="D113" s="86"/>
      <c r="E113" s="86"/>
      <c r="F113" s="86"/>
      <c r="G113" s="86"/>
      <c r="H113" s="86"/>
      <c r="I113" s="86"/>
      <c r="J113" s="86"/>
      <c r="K113" s="86"/>
    </row>
    <row r="114" spans="1:11" x14ac:dyDescent="0.3">
      <c r="A114" s="88"/>
      <c r="B114" s="86"/>
      <c r="C114" s="86"/>
      <c r="D114" s="86"/>
      <c r="E114" s="86"/>
      <c r="F114" s="86"/>
      <c r="G114" s="86"/>
      <c r="H114" s="86"/>
      <c r="I114" s="86"/>
      <c r="J114" s="86"/>
      <c r="K114" s="86"/>
    </row>
  </sheetData>
  <sheetProtection sheet="1" objects="1" scenarios="1" formatCells="0"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Kar Dağıtım Tablosu</vt:lpstr>
      <vt:lpstr>Gelir Vergisi Dilimleri</vt:lpstr>
      <vt:lpstr>Mükellef Grubu</vt:lpstr>
      <vt:lpstr>Ortakların Kar Payı</vt:lpstr>
      <vt:lpstr>Y.Dışı Stopaj Oranları</vt:lpstr>
      <vt:lpstr>'Kar Dağıtım Tablosu'!Yazdırma_Alanı</vt:lpstr>
      <vt:lpstr>'Ortakların Kar Payı'!Yazdırma_Alanı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Çardakkaya</dc:creator>
  <cp:lastModifiedBy>Murat</cp:lastModifiedBy>
  <cp:lastPrinted>2016-08-22T17:03:14Z</cp:lastPrinted>
  <dcterms:created xsi:type="dcterms:W3CDTF">2016-08-16T14:27:29Z</dcterms:created>
  <dcterms:modified xsi:type="dcterms:W3CDTF">2022-06-22T19:24:48Z</dcterms:modified>
</cp:coreProperties>
</file>